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615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externalReferences>
    <externalReference r:id="rId22"/>
  </externalReferences>
  <definedNames>
    <definedName name="_Regression_Int" localSheetId="1" hidden="1">1</definedName>
    <definedName name="A_impresión_IM" localSheetId="1">'CUADRO 1.1'!$A$12:$M$20</definedName>
    <definedName name="_xlnm.Print_Area" localSheetId="1">'CUADRO 1.1'!$A$1:$M$45</definedName>
    <definedName name="_xlnm.Print_Area" localSheetId="15">'CUADRO 1.10'!$A$3:$Q$40</definedName>
    <definedName name="_xlnm.Print_Area" localSheetId="16">'CUADRO 1.11'!$A$3:$Q$44</definedName>
    <definedName name="_xlnm.Print_Area" localSheetId="17">'CUADRO 1.12'!$A$3:$Q$21</definedName>
    <definedName name="_xlnm.Print_Area" localSheetId="18">'CUADRO 1.13'!$A$3:$Q$12</definedName>
    <definedName name="_xlnm.Print_Area" localSheetId="7">'CUADRO 1.6 B'!$A$3:$I$64</definedName>
    <definedName name="_xlnm.Print_Area" localSheetId="10">'CUADRO 1.8 B'!$A$3:$Q$42</definedName>
    <definedName name="_xlnm.Print_Area" localSheetId="11">'CUADRO 1.8 C'!$A$3:$Q$58</definedName>
    <definedName name="_xlnm.Print_Area" localSheetId="13">'CUADRO 1.9 B'!$A$3:$Q$39</definedName>
    <definedName name="_xlnm.Print_Area" localSheetId="14">'CUADRO 1.9C'!$A$3:$Q$53</definedName>
    <definedName name="PAX_NACIONAL" localSheetId="3">'CUADRO 1,3'!$A$5:$H$21</definedName>
    <definedName name="PAX_NACIONAL" localSheetId="4">'CUADRO 1,4'!$A$5:$N$32</definedName>
    <definedName name="PAX_NACIONAL" localSheetId="8">'CUADRO 1,7'!$A$5:$H$47</definedName>
    <definedName name="PAX_NACIONAL" localSheetId="9">'CUADRO 1,8'!$A$5:$H$56</definedName>
    <definedName name="PAX_NACIONAL" localSheetId="12">'CUADRO 1,9'!$A$5:$H$42</definedName>
    <definedName name="PAX_NACIONAL" localSheetId="15">'CUADRO 1.10'!$A$5:$N$39</definedName>
    <definedName name="PAX_NACIONAL" localSheetId="16">'CUADRO 1.11'!$A$5:$N$44</definedName>
    <definedName name="PAX_NACIONAL" localSheetId="17">'CUADRO 1.12'!$A$5:$N$20</definedName>
    <definedName name="PAX_NACIONAL" localSheetId="18">'CUADRO 1.13'!$A$5:$N$12</definedName>
    <definedName name="PAX_NACIONAL" localSheetId="5">'CUADRO 1.5'!$A$5:$N$38</definedName>
    <definedName name="PAX_NACIONAL" localSheetId="6">'CUADRO 1.6'!$A$5:$H$46</definedName>
    <definedName name="PAX_NACIONAL" localSheetId="7">'CUADRO 1.6 B'!$A$5:$H$63</definedName>
    <definedName name="PAX_NACIONAL" localSheetId="10">'CUADRO 1.8 B'!$A$5:$N$39</definedName>
    <definedName name="PAX_NACIONAL" localSheetId="11">'CUADRO 1.8 C'!$A$5:$N$55</definedName>
    <definedName name="PAX_NACIONAL" localSheetId="13">'CUADRO 1.9 B'!$A$5:$N$36</definedName>
    <definedName name="PAX_NACIONAL" localSheetId="14">'CUADRO 1.9C'!$A$5:$N$50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<sst xmlns="http://schemas.openxmlformats.org/spreadsheetml/2006/main" count="1059" uniqueCount="355">
  <si>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</si>
  <si>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</si>
  <si>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</si>
  <si>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</si>
  <si>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</si>
  <si>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</si>
  <si>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</si>
  <si>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</si>
  <si>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</si>
  <si>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</si>
  <si>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</si>
  <si>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</si>
  <si>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</si>
  <si>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</si>
  <si>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</si>
  <si>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</si>
  <si>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</si>
  <si>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</si>
  <si>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</si>
  <si>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</si>
  <si>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</si>
  <si>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</si>
  <si>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</si>
  <si>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</si>
  <si>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</si>
  <si>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</si>
  <si>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</si>
  <si>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</si>
  <si>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</si>
  <si>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Nov 2008</t>
  </si>
  <si>
    <t>Ene- Nov 2009</t>
  </si>
  <si>
    <t>Variación Mensual %</t>
  </si>
  <si>
    <t>Nov 2009 - Nov 2008</t>
  </si>
  <si>
    <t>Variación Acumulada %</t>
  </si>
  <si>
    <t>Ene - Nov 2009 / Ene - Nov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</si>
  <si>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</si>
  <si>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</si>
  <si>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</si>
  <si>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</si>
  <si>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</si>
  <si>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</si>
  <si>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Noviembre 2009</t>
  </si>
  <si>
    <t>% PART</t>
  </si>
  <si>
    <t>Noviembre 2008</t>
  </si>
  <si>
    <t>% Var.</t>
  </si>
  <si>
    <t>Ene - Nov 2009</t>
  </si>
  <si>
    <t>Ene - Nov 2008</t>
  </si>
  <si>
    <t>Avianca</t>
  </si>
  <si>
    <t>SAM</t>
  </si>
  <si>
    <t>Aires</t>
  </si>
  <si>
    <t>Aerorepublica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</si>
  <si>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</si>
  <si>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</si>
  <si>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</si>
  <si>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</si>
  <si>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</si>
  <si>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</si>
  <si>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</si>
  <si>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Arkas</t>
  </si>
  <si>
    <t>Tampa</t>
  </si>
  <si>
    <t>Selva</t>
  </si>
  <si>
    <t>Sadelca</t>
  </si>
  <si>
    <t>Air Colombia</t>
  </si>
  <si>
    <t>Cosmos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</si>
  <si>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</si>
  <si>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</si>
  <si>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</si>
  <si>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</si>
  <si>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</si>
  <si>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>American</t>
  </si>
  <si>
    <t>Copa</t>
  </si>
  <si>
    <t>Lan Peru</t>
  </si>
  <si>
    <t>Iberia</t>
  </si>
  <si>
    <t>Continental</t>
  </si>
  <si>
    <t>Taca</t>
  </si>
  <si>
    <t>Spirit Airlines</t>
  </si>
  <si>
    <t>Air France</t>
  </si>
  <si>
    <t>Mexicana</t>
  </si>
  <si>
    <t>Delta</t>
  </si>
  <si>
    <t>Jetblue</t>
  </si>
  <si>
    <t>Lan Chile</t>
  </si>
  <si>
    <t>Lacsa</t>
  </si>
  <si>
    <t>VRG Lineas Aereas</t>
  </si>
  <si>
    <t>Air Canada</t>
  </si>
  <si>
    <t>Air Comet</t>
  </si>
  <si>
    <t>Aerol. Argentinas</t>
  </si>
  <si>
    <t>Aerogal</t>
  </si>
  <si>
    <t>Tame</t>
  </si>
  <si>
    <t>Cubana</t>
  </si>
  <si>
    <t>Dutch Antilles</t>
  </si>
  <si>
    <t>Información provisional. *: Variación superior a 500%.</t>
  </si>
  <si>
    <t>Cuadro 1.5 Carga internacional por empresa</t>
  </si>
  <si>
    <t>Linea A. Carguera de Col.</t>
  </si>
  <si>
    <t>Arrow</t>
  </si>
  <si>
    <t>Martinair</t>
  </si>
  <si>
    <t>Centurion</t>
  </si>
  <si>
    <t>Ups</t>
  </si>
  <si>
    <t>Mas Air</t>
  </si>
  <si>
    <t>Fedex</t>
  </si>
  <si>
    <t>Cargolux</t>
  </si>
  <si>
    <t>Absa</t>
  </si>
  <si>
    <t>Florida West</t>
  </si>
  <si>
    <t>Vensecar C.A.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</si>
  <si>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</si>
  <si>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</si>
  <si>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</si>
  <si>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</si>
  <si>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Noviembre 2008 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</si>
  <si>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</si>
  <si>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</si>
  <si>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</si>
  <si>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</si>
  <si>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</si>
  <si>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</si>
  <si>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</si>
  <si>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</si>
  <si>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BOG-CUC-BOG</t>
  </si>
  <si>
    <t>BOG-ADZ-BOG</t>
  </si>
  <si>
    <t>BOG-MTR-BOG</t>
  </si>
  <si>
    <t>BOG-NVA-BOG</t>
  </si>
  <si>
    <t>BOG-MZL-BOG</t>
  </si>
  <si>
    <t>BOG-EOH-BOG</t>
  </si>
  <si>
    <t>CLO-MDE-CLO</t>
  </si>
  <si>
    <t>BOG-AXM-BOG</t>
  </si>
  <si>
    <t>BOG-EYP-BOG</t>
  </si>
  <si>
    <t>APO-EOH-APO</t>
  </si>
  <si>
    <t>CTG-MDE-CTG</t>
  </si>
  <si>
    <t>BOG-LET-BOG</t>
  </si>
  <si>
    <t>BOG-PSO-BOG</t>
  </si>
  <si>
    <t>EOH-UIB-EOH</t>
  </si>
  <si>
    <t>CLO-CTG-CLO</t>
  </si>
  <si>
    <t>BOG-IBE-BOG</t>
  </si>
  <si>
    <t>BAQ-MDE-BAQ</t>
  </si>
  <si>
    <t>BOG-VUP-BOG</t>
  </si>
  <si>
    <t>EOH-MTR-EOH</t>
  </si>
  <si>
    <t>BOG-PPN-BOG</t>
  </si>
  <si>
    <t>ADZ-MDE-ADZ</t>
  </si>
  <si>
    <t>ADZ-CLO-ADZ</t>
  </si>
  <si>
    <t>CUC-BGA-CUC</t>
  </si>
  <si>
    <t>BOG-AUC-BOG</t>
  </si>
  <si>
    <t>CLO-BAQ-CLO</t>
  </si>
  <si>
    <t>MDE-SMR-MDE</t>
  </si>
  <si>
    <t>EOH-PEI-EOH</t>
  </si>
  <si>
    <t>CLO-PSO-CLO</t>
  </si>
  <si>
    <t>BOG-FLA-BOG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</si>
  <si>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</si>
  <si>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</si>
  <si>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</si>
  <si>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</si>
  <si>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</si>
  <si>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</si>
  <si>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</si>
  <si>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</si>
  <si>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</si>
  <si>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</si>
  <si>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</si>
  <si>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</si>
  <si>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</si>
  <si>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</si>
  <si>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</si>
  <si>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</si>
  <si>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</si>
  <si>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</si>
  <si>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</si>
  <si>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BOG-NYC-BOG</t>
  </si>
  <si>
    <t>BOG-FLL-BOG</t>
  </si>
  <si>
    <t>CLO-MIA-CLO</t>
  </si>
  <si>
    <t>BOG-IAH-BOG</t>
  </si>
  <si>
    <t>BOG-ORL-BOG</t>
  </si>
  <si>
    <t>BAQ-MIA-BAQ</t>
  </si>
  <si>
    <t>BOG-ATL-BOG</t>
  </si>
  <si>
    <t>BOG-YYZ-BOG</t>
  </si>
  <si>
    <t>CTG-FLL-CTG</t>
  </si>
  <si>
    <t>SURAMERICA</t>
  </si>
  <si>
    <t>BOG-LIM-BOG</t>
  </si>
  <si>
    <t>BOG-CCS-BOG</t>
  </si>
  <si>
    <t>BOG-UIO-BOG</t>
  </si>
  <si>
    <t>BOG-SAO-BOG</t>
  </si>
  <si>
    <t>BOG-BUE-BOG</t>
  </si>
  <si>
    <t>BOG-SCL-BOG</t>
  </si>
  <si>
    <t>MDE-LIM-MDE</t>
  </si>
  <si>
    <t>BOG-GYE-BOG</t>
  </si>
  <si>
    <t>MDE-CCS-MDE</t>
  </si>
  <si>
    <t>MDE-UIO-MDE</t>
  </si>
  <si>
    <t>CLO-UIO-CLO</t>
  </si>
  <si>
    <t>EUROPA</t>
  </si>
  <si>
    <t>BOG-MAD-BOG</t>
  </si>
  <si>
    <t>BOG-CDG-BOG</t>
  </si>
  <si>
    <t>CLO-MAD-CLO</t>
  </si>
  <si>
    <t>MDE-MAD-MDE</t>
  </si>
  <si>
    <t>BOG-BCN-BOG</t>
  </si>
  <si>
    <t>CTG-MAD-CTG</t>
  </si>
  <si>
    <t>CENTRO AMERICA</t>
  </si>
  <si>
    <t>BOG-PTY-BOG</t>
  </si>
  <si>
    <t>BOG-MEX-BOG</t>
  </si>
  <si>
    <t>MDE-PTY-MDE</t>
  </si>
  <si>
    <t>CLO-PTY-CLO</t>
  </si>
  <si>
    <t>BAQ-PTY-BAQ</t>
  </si>
  <si>
    <t>BOG-SJO-BOG</t>
  </si>
  <si>
    <t>BOG-SDQ-BOG</t>
  </si>
  <si>
    <t>ISLAS CARIBE</t>
  </si>
  <si>
    <t>BOG-AUA-BOG</t>
  </si>
  <si>
    <t>BOG-CUR-BOG</t>
  </si>
  <si>
    <t>BOG-HAV-BOG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</si>
  <si>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</si>
  <si>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</si>
  <si>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</si>
  <si>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</si>
  <si>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</si>
  <si>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</si>
  <si>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Noviembre 2009</t>
  </si>
  <si>
    <t>Enero - Noviembre 2008</t>
  </si>
  <si>
    <t>NORTEAMÉRICA</t>
  </si>
  <si>
    <t>ESTADOS UNIDOS</t>
  </si>
  <si>
    <t>CANADA</t>
  </si>
  <si>
    <t>PUERTO RICO</t>
  </si>
  <si>
    <t>PERU</t>
  </si>
  <si>
    <t>VENEZUELA</t>
  </si>
  <si>
    <t>ECUADOR</t>
  </si>
  <si>
    <t>ARGENTINA</t>
  </si>
  <si>
    <t>BRASIL</t>
  </si>
  <si>
    <t>CHILE</t>
  </si>
  <si>
    <t>OTROS</t>
  </si>
  <si>
    <t>ESPAÑA</t>
  </si>
  <si>
    <t>FRANCIA</t>
  </si>
  <si>
    <t>INGLATERRA</t>
  </si>
  <si>
    <t>AUSTRALIA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</si>
  <si>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</si>
  <si>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</si>
  <si>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</si>
  <si>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</si>
  <si>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</si>
  <si>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</si>
  <si>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</si>
  <si>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</si>
  <si>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ANTILLAS HOLANDESAS</t>
  </si>
  <si>
    <t>CUBA</t>
  </si>
  <si>
    <t>TRINIDAD Y TOBAGO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</si>
  <si>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</si>
  <si>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</si>
  <si>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</si>
  <si>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</si>
  <si>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 xml:space="preserve"> Noviembre 2009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</si>
  <si>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</si>
  <si>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</si>
  <si>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</si>
  <si>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</si>
  <si>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</si>
  <si>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</si>
  <si>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</si>
  <si>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BARBADOS</t>
  </si>
  <si>
    <t>Información Provisional. *: Variación superior a 500%. Fuente: Empresas Aéreas. Carga en toneladas.</t>
  </si>
  <si>
    <t>Cuadro 1.9C Carga Internacional por Continente y Empresa</t>
  </si>
  <si>
    <t>Cuadro 1.10 Pasajeros Nacionales por Aeropuerto</t>
  </si>
  <si>
    <t>AEROPUERTO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</si>
  <si>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</si>
  <si>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</si>
  <si>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</si>
  <si>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</si>
  <si>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</si>
  <si>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</si>
  <si>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</si>
  <si>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SAN ANDRES - ISLA</t>
  </si>
  <si>
    <t>SANTA MARTA</t>
  </si>
  <si>
    <t>CUCUTA</t>
  </si>
  <si>
    <t>PEREIRA</t>
  </si>
  <si>
    <t>MONTERIA</t>
  </si>
  <si>
    <t>NEIVA</t>
  </si>
  <si>
    <t>MANIZALES</t>
  </si>
  <si>
    <t>ARMENIA</t>
  </si>
  <si>
    <t>QUIBDO</t>
  </si>
  <si>
    <t>PASTO</t>
  </si>
  <si>
    <t>EL YOPAL</t>
  </si>
  <si>
    <t>LETICIA</t>
  </si>
  <si>
    <t>IBAGUE</t>
  </si>
  <si>
    <t>CAREPA</t>
  </si>
  <si>
    <t>BARRANCABERMEJA</t>
  </si>
  <si>
    <t>VALLEDUPAR</t>
  </si>
  <si>
    <t>POPAYAN</t>
  </si>
  <si>
    <t>ARAUCA - MUNICIPIO</t>
  </si>
  <si>
    <t>VILLAVICENCIO</t>
  </si>
  <si>
    <t>COROZAL</t>
  </si>
  <si>
    <t>RIOHACHA</t>
  </si>
  <si>
    <t>PUERTO ASIS</t>
  </si>
  <si>
    <t>FLORENCIA</t>
  </si>
  <si>
    <t>TUMACO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</si>
  <si>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</si>
  <si>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</si>
  <si>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</si>
  <si>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MITU</t>
  </si>
  <si>
    <t>SAN JOSE DEL GUAVIARE</t>
  </si>
  <si>
    <t>RIONEGRO</t>
  </si>
  <si>
    <t>PUERTO INIRIDA</t>
  </si>
  <si>
    <t>LA MACARENA</t>
  </si>
  <si>
    <t>MELGAR</t>
  </si>
  <si>
    <t>LA URIBE</t>
  </si>
  <si>
    <t>PUERTO CARRENO</t>
  </si>
  <si>
    <t>CARURU</t>
  </si>
  <si>
    <t>BAHIA SOLANO</t>
  </si>
  <si>
    <t>MIRAFLORES - GUAVIARE</t>
  </si>
  <si>
    <t>GUAINIA (BARRANCO MINAS)</t>
  </si>
  <si>
    <t>SOLANO</t>
  </si>
  <si>
    <t>TARAIRA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</si>
  <si>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</si>
  <si>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</si>
  <si>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</si>
  <si>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</si>
  <si>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</si>
  <si>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</si>
  <si>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</si>
  <si>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</si>
  <si>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</si>
  <si>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</si>
  <si>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</si>
  <si>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</si>
  <si>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</si>
  <si>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</si>
  <si>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</si>
  <si>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</si>
  <si>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</si>
  <si>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</si>
  <si>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</si>
  <si>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</si>
  <si>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</si>
  <si>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</si>
  <si>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</si>
  <si>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</si>
  <si>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</si>
  <si>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</si>
  <si>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</si>
  <si>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</si>
  <si>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</si>
  <si>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</si>
  <si>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</si>
  <si>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</si>
  <si>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</si>
  <si>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</si>
  <si>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</si>
  <si>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</si>
  <si>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</si>
  <si>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</si>
  <si>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</si>
  <si>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</si>
  <si>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</si>
  <si>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</si>
  <si>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</si>
  <si>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</si>
  <si>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</si>
  <si>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</si>
  <si>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</si>
  <si>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</si>
  <si>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</si>
  <si>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</si>
  <si>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</si>
  <si>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Noviembre 2009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</si>
</sst>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8"/>
      <name val="Century Gothic"/>
      <family val="2"/>
    </font>
    <font>
      <b/>
      <sz val="12"/>
      <color indexed="12"/>
      <name val="Century Gothic"/>
      <family val="2"/>
    </font>
    <font>
      <sz val="12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b/>
      <sz val="11"/>
      <color indexed="12"/>
      <name val="Century Gothic"/>
      <family val="2"/>
    </font>
    <font>
      <sz val="11"/>
      <color indexed="12"/>
      <name val="Century Gothic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73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3" fillId="2" borderId="10" xfId="45" applyFont="1" applyFill="1" applyBorder="1" applyAlignment="1">
      <alignment horizontal="center"/>
    </xf>
    <xf numFmtId="37" fontId="23" fillId="2" borderId="11" xfId="45" applyFont="1" applyFill="1" applyBorder="1" applyAlignment="1">
      <alignment horizontal="center"/>
    </xf>
    <xf numFmtId="37" fontId="24" fillId="7" borderId="12" xfId="63" applyFont="1" applyFill="1" applyBorder="1" applyAlignment="1">
      <alignment horizontal="center" vertical="center"/>
      <protection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5" fillId="7" borderId="17" xfId="63" applyFont="1" applyFill="1" applyBorder="1" applyAlignment="1">
      <alignment vertical="center"/>
      <protection/>
    </xf>
    <xf numFmtId="37" fontId="25" fillId="7" borderId="18" xfId="63" applyFont="1" applyFill="1" applyBorder="1" applyAlignment="1">
      <alignment vertical="center"/>
      <protection/>
    </xf>
    <xf numFmtId="37" fontId="22" fillId="7" borderId="18" xfId="63" applyFont="1" applyFill="1" applyBorder="1">
      <alignment/>
      <protection/>
    </xf>
    <xf numFmtId="37" fontId="22" fillId="7" borderId="19" xfId="63" applyFont="1" applyFill="1" applyBorder="1">
      <alignment/>
      <protection/>
    </xf>
    <xf numFmtId="37" fontId="26" fillId="7" borderId="12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7" fillId="7" borderId="12" xfId="63" applyFont="1" applyFill="1" applyBorder="1" applyAlignment="1" applyProtection="1">
      <alignment horizontal="center" vertical="center"/>
      <protection/>
    </xf>
    <xf numFmtId="37" fontId="27" fillId="7" borderId="13" xfId="63" applyFont="1" applyFill="1" applyBorder="1" applyAlignment="1" applyProtection="1">
      <alignment horizontal="center" vertical="center"/>
      <protection/>
    </xf>
    <xf numFmtId="37" fontId="27" fillId="7" borderId="14" xfId="63" applyFont="1" applyFill="1" applyBorder="1" applyAlignment="1" applyProtection="1">
      <alignment horizontal="center" vertical="center"/>
      <protection/>
    </xf>
    <xf numFmtId="37" fontId="27" fillId="7" borderId="12" xfId="63" applyFont="1" applyFill="1" applyBorder="1" applyAlignment="1">
      <alignment horizontal="center" vertical="center"/>
      <protection/>
    </xf>
    <xf numFmtId="37" fontId="27" fillId="7" borderId="13" xfId="63" applyFont="1" applyFill="1" applyBorder="1" applyAlignment="1">
      <alignment horizontal="center" vertical="center"/>
      <protection/>
    </xf>
    <xf numFmtId="37" fontId="27" fillId="7" borderId="14" xfId="63" applyFont="1" applyFill="1" applyBorder="1" applyAlignment="1">
      <alignment horizontal="center" vertical="center"/>
      <protection/>
    </xf>
    <xf numFmtId="37" fontId="27" fillId="7" borderId="0" xfId="63" applyFont="1" applyFill="1" applyBorder="1" applyAlignment="1">
      <alignment horizontal="center" vertical="center"/>
      <protection/>
    </xf>
    <xf numFmtId="37" fontId="27" fillId="7" borderId="16" xfId="63" applyFont="1" applyFill="1" applyBorder="1" applyAlignment="1">
      <alignment horizontal="center" vertical="center"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7" fillId="7" borderId="15" xfId="63" applyFont="1" applyFill="1" applyBorder="1" applyAlignment="1" applyProtection="1">
      <alignment horizontal="center" vertical="center"/>
      <protection/>
    </xf>
    <xf numFmtId="37" fontId="27" fillId="7" borderId="0" xfId="63" applyFont="1" applyFill="1" applyBorder="1" applyAlignment="1" applyProtection="1">
      <alignment horizontal="center" vertical="center"/>
      <protection/>
    </xf>
    <xf numFmtId="37" fontId="27" fillId="7" borderId="16" xfId="63" applyFont="1" applyFill="1" applyBorder="1" applyAlignment="1" applyProtection="1">
      <alignment horizontal="center" vertical="center"/>
      <protection/>
    </xf>
    <xf numFmtId="37" fontId="27" fillId="7" borderId="15" xfId="63" applyFont="1" applyFill="1" applyBorder="1" applyAlignment="1">
      <alignment horizontal="center" vertical="center"/>
      <protection/>
    </xf>
    <xf numFmtId="37" fontId="22" fillId="7" borderId="0" xfId="63" applyFont="1" applyFill="1" applyBorder="1">
      <alignment/>
      <protection/>
    </xf>
    <xf numFmtId="37" fontId="22" fillId="7" borderId="16" xfId="63" applyFont="1" applyFill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7" fillId="7" borderId="20" xfId="63" applyFont="1" applyFill="1" applyBorder="1" applyAlignment="1">
      <alignment horizontal="center" vertical="center"/>
      <protection/>
    </xf>
    <xf numFmtId="37" fontId="27" fillId="7" borderId="21" xfId="63" applyFont="1" applyFill="1" applyBorder="1" applyAlignment="1">
      <alignment horizontal="center" vertical="center"/>
      <protection/>
    </xf>
    <xf numFmtId="37" fontId="27" fillId="7" borderId="22" xfId="63" applyFont="1" applyFill="1" applyBorder="1" applyAlignment="1">
      <alignment horizontal="center" vertical="center" wrapText="1"/>
      <protection/>
    </xf>
    <xf numFmtId="37" fontId="25" fillId="7" borderId="12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23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Continuous" vertical="center"/>
      <protection/>
    </xf>
    <xf numFmtId="37" fontId="27" fillId="7" borderId="13" xfId="63" applyFont="1" applyFill="1" applyBorder="1" applyAlignment="1">
      <alignment horizontal="centerContinuous" vertical="center"/>
      <protection/>
    </xf>
    <xf numFmtId="37" fontId="27" fillId="7" borderId="21" xfId="63" applyFont="1" applyFill="1" applyBorder="1" applyAlignment="1">
      <alignment horizontal="centerContinuous" vertical="center"/>
      <protection/>
    </xf>
    <xf numFmtId="37" fontId="28" fillId="7" borderId="24" xfId="63" applyFont="1" applyFill="1" applyBorder="1" applyAlignment="1" applyProtection="1">
      <alignment horizontal="center" vertical="center"/>
      <protection/>
    </xf>
    <xf numFmtId="37" fontId="28" fillId="7" borderId="22" xfId="63" applyFont="1" applyFill="1" applyBorder="1" applyAlignment="1">
      <alignment horizontal="center" vertical="center" wrapText="1"/>
      <protection/>
    </xf>
    <xf numFmtId="37" fontId="28" fillId="7" borderId="13" xfId="63" applyFont="1" applyFill="1" applyBorder="1" applyAlignment="1">
      <alignment horizontal="center" vertical="center"/>
      <protection/>
    </xf>
    <xf numFmtId="37" fontId="28" fillId="7" borderId="25" xfId="63" applyFont="1" applyFill="1" applyBorder="1" applyAlignment="1">
      <alignment horizontal="center" vertical="center" wrapText="1"/>
      <protection/>
    </xf>
    <xf numFmtId="37" fontId="29" fillId="7" borderId="26" xfId="63" applyFont="1" applyFill="1" applyBorder="1" applyAlignment="1">
      <alignment horizontal="center" vertical="center"/>
      <protection/>
    </xf>
    <xf numFmtId="37" fontId="29" fillId="7" borderId="27" xfId="63" applyFont="1" applyFill="1" applyBorder="1" applyAlignment="1">
      <alignment horizontal="center" vertical="center"/>
      <protection/>
    </xf>
    <xf numFmtId="37" fontId="29" fillId="7" borderId="0" xfId="63" applyFont="1" applyFill="1" applyBorder="1" applyAlignment="1">
      <alignment horizontal="center" vertical="center"/>
      <protection/>
    </xf>
    <xf numFmtId="37" fontId="29" fillId="7" borderId="28" xfId="63" applyFont="1" applyFill="1" applyBorder="1" applyAlignment="1">
      <alignment horizontal="center" vertical="center" wrapText="1"/>
      <protection/>
    </xf>
    <xf numFmtId="37" fontId="27" fillId="7" borderId="29" xfId="63" applyFont="1" applyFill="1" applyBorder="1" applyAlignment="1" applyProtection="1">
      <alignment horizontal="fill"/>
      <protection/>
    </xf>
    <xf numFmtId="37" fontId="27" fillId="7" borderId="30" xfId="63" applyFont="1" applyFill="1" applyBorder="1" applyAlignment="1" applyProtection="1">
      <alignment horizontal="fill"/>
      <protection/>
    </xf>
    <xf numFmtId="37" fontId="27" fillId="7" borderId="31" xfId="63" applyFont="1" applyFill="1" applyBorder="1" applyAlignment="1" applyProtection="1">
      <alignment horizontal="fill"/>
      <protection/>
    </xf>
    <xf numFmtId="37" fontId="27" fillId="7" borderId="32" xfId="63" applyFont="1" applyFill="1" applyBorder="1" applyAlignment="1" applyProtection="1">
      <alignment horizontal="fill"/>
      <protection/>
    </xf>
    <xf numFmtId="37" fontId="30" fillId="7" borderId="33" xfId="63" applyFont="1" applyFill="1" applyBorder="1" applyAlignment="1">
      <alignment vertical="center"/>
      <protection/>
    </xf>
    <xf numFmtId="37" fontId="30" fillId="7" borderId="28" xfId="63" applyFont="1" applyFill="1" applyBorder="1" applyAlignment="1">
      <alignment horizontal="center" vertical="center" wrapText="1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30" fillId="7" borderId="34" xfId="63" applyFont="1" applyFill="1" applyBorder="1" applyAlignment="1">
      <alignment horizontal="center" vertical="center" wrapText="1"/>
      <protection/>
    </xf>
    <xf numFmtId="37" fontId="26" fillId="7" borderId="17" xfId="63" applyFont="1" applyFill="1" applyBorder="1" applyAlignment="1" applyProtection="1">
      <alignment horizontal="centerContinuous"/>
      <protection/>
    </xf>
    <xf numFmtId="37" fontId="26" fillId="7" borderId="19" xfId="63" applyFont="1" applyFill="1" applyBorder="1" applyAlignment="1">
      <alignment horizontal="centerContinuous"/>
      <protection/>
    </xf>
    <xf numFmtId="37" fontId="29" fillId="7" borderId="35" xfId="63" applyFont="1" applyFill="1" applyBorder="1" applyAlignment="1">
      <alignment horizontal="center" vertical="center"/>
      <protection/>
    </xf>
    <xf numFmtId="37" fontId="29" fillId="7" borderId="36" xfId="63" applyFont="1" applyFill="1" applyBorder="1" applyAlignment="1">
      <alignment horizontal="center" vertical="center"/>
      <protection/>
    </xf>
    <xf numFmtId="37" fontId="29" fillId="7" borderId="18" xfId="63" applyFont="1" applyFill="1" applyBorder="1" applyAlignment="1">
      <alignment horizontal="center" vertical="center"/>
      <protection/>
    </xf>
    <xf numFmtId="37" fontId="29" fillId="7" borderId="37" xfId="63" applyFont="1" applyFill="1" applyBorder="1" applyAlignment="1">
      <alignment horizontal="center" vertical="center" wrapText="1"/>
      <protection/>
    </xf>
    <xf numFmtId="37" fontId="27" fillId="7" borderId="38" xfId="63" applyFont="1" applyFill="1" applyBorder="1" applyAlignment="1" applyProtection="1">
      <alignment horizontal="center"/>
      <protection/>
    </xf>
    <xf numFmtId="37" fontId="27" fillId="7" borderId="39" xfId="63" applyFont="1" applyFill="1" applyBorder="1" applyAlignment="1" applyProtection="1">
      <alignment horizontal="center"/>
      <protection/>
    </xf>
    <xf numFmtId="37" fontId="27" fillId="7" borderId="40" xfId="63" applyFont="1" applyFill="1" applyBorder="1" applyAlignment="1" applyProtection="1">
      <alignment horizontal="center"/>
      <protection/>
    </xf>
    <xf numFmtId="37" fontId="27" fillId="7" borderId="36" xfId="63" applyFont="1" applyFill="1" applyBorder="1" applyAlignment="1" applyProtection="1">
      <alignment horizontal="center"/>
      <protection/>
    </xf>
    <xf numFmtId="37" fontId="30" fillId="7" borderId="41" xfId="63" applyFont="1" applyFill="1" applyBorder="1" applyAlignment="1">
      <alignment vertical="center"/>
      <protection/>
    </xf>
    <xf numFmtId="37" fontId="30" fillId="7" borderId="37" xfId="63" applyFont="1" applyFill="1" applyBorder="1" applyAlignment="1">
      <alignment horizontal="center" vertical="center" wrapText="1"/>
      <protection/>
    </xf>
    <xf numFmtId="37" fontId="30" fillId="7" borderId="18" xfId="63" applyFont="1" applyFill="1" applyBorder="1" applyAlignment="1">
      <alignment horizontal="center" vertical="center"/>
      <protection/>
    </xf>
    <xf numFmtId="37" fontId="30" fillId="7" borderId="42" xfId="63" applyFont="1" applyFill="1" applyBorder="1" applyAlignment="1">
      <alignment horizontal="center" vertical="center" wrapText="1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1" fillId="0" borderId="16" xfId="63" applyFont="1" applyFill="1" applyBorder="1" applyAlignment="1" applyProtection="1">
      <alignment horizontal="left"/>
      <protection/>
    </xf>
    <xf numFmtId="3" fontId="22" fillId="0" borderId="26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>
      <alignment/>
      <protection/>
    </xf>
    <xf numFmtId="3" fontId="22" fillId="0" borderId="33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44" xfId="63" applyNumberFormat="1" applyFont="1" applyFill="1" applyBorder="1" applyAlignment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Protection="1">
      <alignment/>
      <protection/>
    </xf>
    <xf numFmtId="37" fontId="22" fillId="0" borderId="0" xfId="63" applyFont="1" applyFill="1" applyBorder="1" applyProtection="1">
      <alignment/>
      <protection/>
    </xf>
    <xf numFmtId="37" fontId="22" fillId="0" borderId="33" xfId="63" applyFont="1" applyBorder="1">
      <alignment/>
      <protection/>
    </xf>
    <xf numFmtId="37" fontId="22" fillId="5" borderId="20" xfId="63" applyFont="1" applyFill="1" applyBorder="1">
      <alignment/>
      <protection/>
    </xf>
    <xf numFmtId="37" fontId="22" fillId="5" borderId="25" xfId="63" applyFont="1" applyFill="1" applyBorder="1">
      <alignment/>
      <protection/>
    </xf>
    <xf numFmtId="37" fontId="22" fillId="0" borderId="0" xfId="63" applyFont="1">
      <alignment/>
      <protection/>
    </xf>
    <xf numFmtId="37" fontId="32" fillId="0" borderId="15" xfId="63" applyFont="1" applyBorder="1">
      <alignment/>
      <protection/>
    </xf>
    <xf numFmtId="37" fontId="31" fillId="0" borderId="16" xfId="63" applyFont="1" applyFill="1" applyBorder="1" applyAlignment="1" applyProtection="1">
      <alignment horizontal="left"/>
      <protection/>
    </xf>
    <xf numFmtId="3" fontId="22" fillId="0" borderId="26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>
      <alignment/>
      <protection/>
    </xf>
    <xf numFmtId="3" fontId="22" fillId="0" borderId="33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44" xfId="63" applyNumberFormat="1" applyFont="1" applyFill="1" applyBorder="1" applyAlignment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Protection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33" xfId="63" applyFont="1" applyBorder="1">
      <alignment/>
      <protection/>
    </xf>
    <xf numFmtId="37" fontId="22" fillId="5" borderId="15" xfId="63" applyFont="1" applyFill="1" applyBorder="1">
      <alignment/>
      <protection/>
    </xf>
    <xf numFmtId="37" fontId="22" fillId="5" borderId="34" xfId="63" applyFont="1" applyFill="1" applyBorder="1">
      <alignment/>
      <protection/>
    </xf>
    <xf numFmtId="37" fontId="31" fillId="0" borderId="0" xfId="63" applyFont="1">
      <alignment/>
      <protection/>
    </xf>
    <xf numFmtId="37" fontId="22" fillId="0" borderId="27" xfId="63" applyFont="1" applyFill="1" applyBorder="1" applyProtection="1">
      <alignment/>
      <protection/>
    </xf>
    <xf numFmtId="37" fontId="29" fillId="0" borderId="0" xfId="63" applyFont="1">
      <alignment/>
      <protection/>
    </xf>
    <xf numFmtId="37" fontId="33" fillId="0" borderId="16" xfId="63" applyFont="1" applyFill="1" applyBorder="1" applyAlignment="1" applyProtection="1">
      <alignment horizontal="left"/>
      <protection/>
    </xf>
    <xf numFmtId="3" fontId="34" fillId="0" borderId="26" xfId="63" applyNumberFormat="1" applyFont="1" applyFill="1" applyBorder="1" applyAlignment="1">
      <alignment horizontal="right"/>
      <protection/>
    </xf>
    <xf numFmtId="3" fontId="34" fillId="0" borderId="27" xfId="63" applyNumberFormat="1" applyFont="1" applyFill="1" applyBorder="1">
      <alignment/>
      <protection/>
    </xf>
    <xf numFmtId="3" fontId="34" fillId="0" borderId="33" xfId="63" applyNumberFormat="1" applyFont="1" applyFill="1" applyBorder="1">
      <alignment/>
      <protection/>
    </xf>
    <xf numFmtId="3" fontId="34" fillId="0" borderId="28" xfId="63" applyNumberFormat="1" applyFont="1" applyFill="1" applyBorder="1">
      <alignment/>
      <protection/>
    </xf>
    <xf numFmtId="3" fontId="34" fillId="0" borderId="43" xfId="63" applyNumberFormat="1" applyFont="1" applyFill="1" applyBorder="1" applyAlignment="1">
      <alignment horizontal="right"/>
      <protection/>
    </xf>
    <xf numFmtId="3" fontId="34" fillId="0" borderId="44" xfId="63" applyNumberFormat="1" applyFont="1" applyFill="1" applyBorder="1" applyAlignment="1">
      <alignment horizontal="right"/>
      <protection/>
    </xf>
    <xf numFmtId="37" fontId="34" fillId="0" borderId="45" xfId="63" applyFont="1" applyFill="1" applyBorder="1" applyProtection="1">
      <alignment/>
      <protection/>
    </xf>
    <xf numFmtId="37" fontId="34" fillId="0" borderId="27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33" xfId="63" applyFont="1" applyBorder="1">
      <alignment/>
      <protection/>
    </xf>
    <xf numFmtId="37" fontId="34" fillId="5" borderId="15" xfId="63" applyFont="1" applyFill="1" applyBorder="1">
      <alignment/>
      <protection/>
    </xf>
    <xf numFmtId="37" fontId="34" fillId="5" borderId="34" xfId="63" applyFont="1" applyFill="1" applyBorder="1">
      <alignment/>
      <protection/>
    </xf>
    <xf numFmtId="37" fontId="34" fillId="0" borderId="0" xfId="63" applyFont="1">
      <alignment/>
      <protection/>
    </xf>
    <xf numFmtId="37" fontId="32" fillId="0" borderId="46" xfId="63" applyFont="1" applyBorder="1">
      <alignment/>
      <protection/>
    </xf>
    <xf numFmtId="37" fontId="29" fillId="0" borderId="47" xfId="63" applyFont="1" applyFill="1" applyBorder="1" applyAlignment="1">
      <alignment vertical="center"/>
      <protection/>
    </xf>
    <xf numFmtId="37" fontId="31" fillId="0" borderId="48" xfId="63" applyFont="1" applyFill="1" applyBorder="1" applyAlignment="1" applyProtection="1">
      <alignment horizontal="left"/>
      <protection/>
    </xf>
    <xf numFmtId="3" fontId="22" fillId="0" borderId="49" xfId="63" applyNumberFormat="1" applyFont="1" applyFill="1" applyBorder="1" applyAlignment="1">
      <alignment horizontal="right"/>
      <protection/>
    </xf>
    <xf numFmtId="3" fontId="22" fillId="0" borderId="32" xfId="63" applyNumberFormat="1" applyFont="1" applyFill="1" applyBorder="1">
      <alignment/>
      <protection/>
    </xf>
    <xf numFmtId="3" fontId="22" fillId="0" borderId="50" xfId="63" applyNumberFormat="1" applyFont="1" applyFill="1" applyBorder="1">
      <alignment/>
      <protection/>
    </xf>
    <xf numFmtId="3" fontId="22" fillId="0" borderId="51" xfId="63" applyNumberFormat="1" applyFont="1" applyFill="1" applyBorder="1">
      <alignment/>
      <protection/>
    </xf>
    <xf numFmtId="37" fontId="22" fillId="0" borderId="29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Alignment="1" applyProtection="1">
      <alignment horizontal="right"/>
      <protection/>
    </xf>
    <xf numFmtId="37" fontId="22" fillId="0" borderId="31" xfId="63" applyFont="1" applyFill="1" applyBorder="1" applyProtection="1">
      <alignment/>
      <protection/>
    </xf>
    <xf numFmtId="37" fontId="22" fillId="0" borderId="32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Protection="1">
      <alignment/>
      <protection/>
    </xf>
    <xf numFmtId="37" fontId="22" fillId="0" borderId="52" xfId="63" applyFont="1" applyFill="1" applyBorder="1" applyAlignment="1" applyProtection="1">
      <alignment horizontal="right"/>
      <protection/>
    </xf>
    <xf numFmtId="37" fontId="22" fillId="0" borderId="50" xfId="63" applyFont="1" applyBorder="1">
      <alignment/>
      <protection/>
    </xf>
    <xf numFmtId="37" fontId="22" fillId="5" borderId="49" xfId="63" applyFont="1" applyFill="1" applyBorder="1">
      <alignment/>
      <protection/>
    </xf>
    <xf numFmtId="37" fontId="22" fillId="5" borderId="53" xfId="63" applyFont="1" applyFill="1" applyBorder="1">
      <alignment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" fontId="22" fillId="0" borderId="15" xfId="63" applyNumberFormat="1" applyFont="1" applyFill="1" applyBorder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5" borderId="26" xfId="63" applyFont="1" applyFill="1" applyBorder="1">
      <alignment/>
      <protection/>
    </xf>
    <xf numFmtId="37" fontId="22" fillId="5" borderId="34" xfId="63" applyFont="1" applyFill="1" applyBorder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3" fontId="34" fillId="0" borderId="26" xfId="63" applyNumberFormat="1" applyFont="1" applyFill="1" applyBorder="1" applyAlignment="1">
      <alignment horizontal="right"/>
      <protection/>
    </xf>
    <xf numFmtId="3" fontId="34" fillId="0" borderId="27" xfId="63" applyNumberFormat="1" applyFont="1" applyFill="1" applyBorder="1">
      <alignment/>
      <protection/>
    </xf>
    <xf numFmtId="3" fontId="34" fillId="0" borderId="33" xfId="63" applyNumberFormat="1" applyFont="1" applyFill="1" applyBorder="1">
      <alignment/>
      <protection/>
    </xf>
    <xf numFmtId="3" fontId="34" fillId="0" borderId="28" xfId="63" applyNumberFormat="1" applyFont="1" applyFill="1" applyBorder="1">
      <alignment/>
      <protection/>
    </xf>
    <xf numFmtId="3" fontId="34" fillId="0" borderId="15" xfId="63" applyNumberFormat="1" applyFont="1" applyFill="1" applyBorder="1">
      <alignment/>
      <protection/>
    </xf>
    <xf numFmtId="3" fontId="34" fillId="0" borderId="44" xfId="63" applyNumberFormat="1" applyFont="1" applyFill="1" applyBorder="1" applyAlignment="1">
      <alignment horizontal="right"/>
      <protection/>
    </xf>
    <xf numFmtId="37" fontId="34" fillId="0" borderId="45" xfId="63" applyFont="1" applyFill="1" applyBorder="1" applyProtection="1">
      <alignment/>
      <protection/>
    </xf>
    <xf numFmtId="37" fontId="34" fillId="0" borderId="27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33" xfId="63" applyFont="1" applyBorder="1">
      <alignment/>
      <protection/>
    </xf>
    <xf numFmtId="37" fontId="34" fillId="5" borderId="26" xfId="63" applyFont="1" applyFill="1" applyBorder="1">
      <alignment/>
      <protection/>
    </xf>
    <xf numFmtId="37" fontId="34" fillId="5" borderId="34" xfId="63" applyFont="1" applyFill="1" applyBorder="1">
      <alignment/>
      <protection/>
    </xf>
    <xf numFmtId="37" fontId="34" fillId="0" borderId="0" xfId="63" applyFont="1">
      <alignment/>
      <protection/>
    </xf>
    <xf numFmtId="37" fontId="36" fillId="0" borderId="47" xfId="63" applyFont="1" applyFill="1" applyBorder="1" applyAlignment="1" applyProtection="1">
      <alignment horizontal="left"/>
      <protection/>
    </xf>
    <xf numFmtId="37" fontId="22" fillId="0" borderId="49" xfId="63" applyFont="1" applyFill="1" applyBorder="1" applyAlignment="1" applyProtection="1">
      <alignment horizontal="right"/>
      <protection/>
    </xf>
    <xf numFmtId="37" fontId="22" fillId="0" borderId="50" xfId="63" applyFont="1" applyFill="1" applyBorder="1" applyAlignment="1" applyProtection="1">
      <alignment horizontal="right"/>
      <protection/>
    </xf>
    <xf numFmtId="37" fontId="22" fillId="0" borderId="51" xfId="63" applyFont="1" applyFill="1" applyBorder="1" applyAlignment="1" applyProtection="1">
      <alignment horizontal="right"/>
      <protection/>
    </xf>
    <xf numFmtId="37" fontId="22" fillId="0" borderId="47" xfId="63" applyFont="1" applyFill="1" applyBorder="1" applyAlignment="1" applyProtection="1">
      <alignment horizontal="right"/>
      <protection/>
    </xf>
    <xf numFmtId="37" fontId="22" fillId="0" borderId="52" xfId="63" applyFont="1" applyBorder="1" applyAlignment="1" applyProtection="1">
      <alignment horizontal="right"/>
      <protection/>
    </xf>
    <xf numFmtId="37" fontId="37" fillId="0" borderId="15" xfId="63" applyFont="1" applyFill="1" applyBorder="1" applyAlignment="1" applyProtection="1">
      <alignment horizontal="left"/>
      <protection/>
    </xf>
    <xf numFmtId="3" fontId="22" fillId="0" borderId="54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 applyAlignment="1">
      <alignment horizontal="right"/>
      <protection/>
    </xf>
    <xf numFmtId="37" fontId="22" fillId="0" borderId="0" xfId="63" applyFont="1" applyBorder="1" applyAlignment="1" applyProtection="1">
      <alignment horizontal="right"/>
      <protection/>
    </xf>
    <xf numFmtId="37" fontId="22" fillId="5" borderId="26" xfId="63" applyFont="1" applyFill="1" applyBorder="1">
      <alignment/>
      <protection/>
    </xf>
    <xf numFmtId="37" fontId="22" fillId="5" borderId="55" xfId="63" applyFont="1" applyFill="1" applyBorder="1">
      <alignment/>
      <protection/>
    </xf>
    <xf numFmtId="37" fontId="38" fillId="0" borderId="47" xfId="63" applyFont="1" applyFill="1" applyBorder="1" applyAlignment="1" applyProtection="1">
      <alignment horizontal="left"/>
      <protection/>
    </xf>
    <xf numFmtId="37" fontId="22" fillId="5" borderId="47" xfId="63" applyFont="1" applyFill="1" applyBorder="1">
      <alignment/>
      <protection/>
    </xf>
    <xf numFmtId="37" fontId="22" fillId="0" borderId="16" xfId="63" applyFont="1" applyFill="1" applyBorder="1">
      <alignment/>
      <protection/>
    </xf>
    <xf numFmtId="2" fontId="29" fillId="0" borderId="26" xfId="63" applyNumberFormat="1" applyFont="1" applyFill="1" applyBorder="1" applyAlignment="1" applyProtection="1">
      <alignment horizontal="right" indent="1"/>
      <protection/>
    </xf>
    <xf numFmtId="2" fontId="29" fillId="0" borderId="27" xfId="63" applyNumberFormat="1" applyFont="1" applyFill="1" applyBorder="1" applyAlignment="1" applyProtection="1">
      <alignment horizontal="center"/>
      <protection/>
    </xf>
    <xf numFmtId="2" fontId="29" fillId="0" borderId="33" xfId="63" applyNumberFormat="1" applyFont="1" applyFill="1" applyBorder="1" applyAlignment="1" applyProtection="1">
      <alignment horizontal="center"/>
      <protection/>
    </xf>
    <xf numFmtId="2" fontId="29" fillId="0" borderId="28" xfId="63" applyNumberFormat="1" applyFont="1" applyFill="1" applyBorder="1" applyAlignment="1" applyProtection="1">
      <alignment horizontal="center"/>
      <protection/>
    </xf>
    <xf numFmtId="2" fontId="29" fillId="0" borderId="43" xfId="63" applyNumberFormat="1" applyFont="1" applyFill="1" applyBorder="1" applyAlignment="1" applyProtection="1">
      <alignment horizontal="right" indent="1"/>
      <protection/>
    </xf>
    <xf numFmtId="2" fontId="29" fillId="0" borderId="44" xfId="63" applyNumberFormat="1" applyFont="1" applyFill="1" applyBorder="1" applyAlignment="1" applyProtection="1">
      <alignment horizontal="right" indent="1"/>
      <protection/>
    </xf>
    <xf numFmtId="2" fontId="29" fillId="0" borderId="54" xfId="63" applyNumberFormat="1" applyFont="1" applyFill="1" applyBorder="1" applyAlignment="1" applyProtection="1">
      <alignment horizontal="center"/>
      <protection/>
    </xf>
    <xf numFmtId="2" fontId="29" fillId="0" borderId="44" xfId="63" applyNumberFormat="1" applyFont="1" applyFill="1" applyBorder="1" applyAlignment="1" applyProtection="1">
      <alignment horizontal="center"/>
      <protection/>
    </xf>
    <xf numFmtId="2" fontId="29" fillId="5" borderId="15" xfId="63" applyNumberFormat="1" applyFont="1" applyFill="1" applyBorder="1" applyAlignment="1" applyProtection="1">
      <alignment horizontal="right" indent="1"/>
      <protection/>
    </xf>
    <xf numFmtId="2" fontId="29" fillId="5" borderId="34" xfId="63" applyNumberFormat="1" applyFont="1" applyFill="1" applyBorder="1" applyAlignment="1" applyProtection="1">
      <alignment horizontal="center"/>
      <protection/>
    </xf>
    <xf numFmtId="37" fontId="37" fillId="0" borderId="46" xfId="63" applyFont="1" applyFill="1" applyBorder="1" applyAlignment="1" applyProtection="1">
      <alignment horizontal="left"/>
      <protection/>
    </xf>
    <xf numFmtId="37" fontId="22" fillId="0" borderId="56" xfId="63" applyFont="1" applyFill="1" applyBorder="1">
      <alignment/>
      <protection/>
    </xf>
    <xf numFmtId="2" fontId="29" fillId="0" borderId="57" xfId="63" applyNumberFormat="1" applyFont="1" applyFill="1" applyBorder="1" applyProtection="1">
      <alignment/>
      <protection/>
    </xf>
    <xf numFmtId="2" fontId="29" fillId="0" borderId="58" xfId="63" applyNumberFormat="1" applyFont="1" applyFill="1" applyBorder="1" applyProtection="1">
      <alignment/>
      <protection/>
    </xf>
    <xf numFmtId="2" fontId="29" fillId="0" borderId="59" xfId="63" applyNumberFormat="1" applyFont="1" applyFill="1" applyBorder="1" applyAlignment="1" applyProtection="1">
      <alignment horizontal="center"/>
      <protection/>
    </xf>
    <xf numFmtId="2" fontId="29" fillId="0" borderId="60" xfId="63" applyNumberFormat="1" applyFont="1" applyFill="1" applyBorder="1" applyAlignment="1" applyProtection="1">
      <alignment horizontal="center"/>
      <protection/>
    </xf>
    <xf numFmtId="2" fontId="29" fillId="0" borderId="61" xfId="63" applyNumberFormat="1" applyFont="1" applyFill="1" applyBorder="1" applyAlignment="1" applyProtection="1">
      <alignment horizontal="right" indent="1"/>
      <protection/>
    </xf>
    <xf numFmtId="2" fontId="29" fillId="0" borderId="62" xfId="63" applyNumberFormat="1" applyFont="1" applyFill="1" applyBorder="1" applyAlignment="1" applyProtection="1">
      <alignment horizontal="right" indent="1"/>
      <protection/>
    </xf>
    <xf numFmtId="2" fontId="29" fillId="0" borderId="63" xfId="63" applyNumberFormat="1" applyFont="1" applyFill="1" applyBorder="1" applyAlignment="1" applyProtection="1">
      <alignment horizontal="right" indent="1"/>
      <protection/>
    </xf>
    <xf numFmtId="2" fontId="29" fillId="0" borderId="58" xfId="63" applyNumberFormat="1" applyFont="1" applyFill="1" applyBorder="1" applyAlignment="1" applyProtection="1">
      <alignment horizontal="right" indent="1"/>
      <protection/>
    </xf>
    <xf numFmtId="2" fontId="29" fillId="0" borderId="64" xfId="63" applyNumberFormat="1" applyFont="1" applyBorder="1" applyAlignment="1" applyProtection="1">
      <alignment horizontal="right" indent="1"/>
      <protection/>
    </xf>
    <xf numFmtId="37" fontId="29" fillId="0" borderId="59" xfId="63" applyFont="1" applyBorder="1">
      <alignment/>
      <protection/>
    </xf>
    <xf numFmtId="2" fontId="29" fillId="5" borderId="46" xfId="63" applyNumberFormat="1" applyFont="1" applyFill="1" applyBorder="1">
      <alignment/>
      <protection/>
    </xf>
    <xf numFmtId="2" fontId="29" fillId="5" borderId="55" xfId="63" applyNumberFormat="1" applyFont="1" applyFill="1" applyBorder="1">
      <alignment/>
      <protection/>
    </xf>
    <xf numFmtId="37" fontId="38" fillId="0" borderId="15" xfId="63" applyFont="1" applyFill="1" applyBorder="1" applyAlignment="1" applyProtection="1">
      <alignment horizontal="left"/>
      <protection/>
    </xf>
    <xf numFmtId="2" fontId="29" fillId="0" borderId="26" xfId="63" applyNumberFormat="1" applyFont="1" applyFill="1" applyBorder="1" applyProtection="1">
      <alignment/>
      <protection/>
    </xf>
    <xf numFmtId="2" fontId="29" fillId="0" borderId="27" xfId="63" applyNumberFormat="1" applyFont="1" applyFill="1" applyBorder="1" applyProtection="1">
      <alignment/>
      <protection/>
    </xf>
    <xf numFmtId="2" fontId="29" fillId="0" borderId="45" xfId="63" applyNumberFormat="1" applyFont="1" applyFill="1" applyBorder="1" applyAlignment="1" applyProtection="1">
      <alignment horizontal="right" indent="1"/>
      <protection/>
    </xf>
    <xf numFmtId="2" fontId="29" fillId="0" borderId="27" xfId="63" applyNumberFormat="1" applyFont="1" applyFill="1" applyBorder="1" applyAlignment="1" applyProtection="1">
      <alignment horizontal="right" indent="1"/>
      <protection/>
    </xf>
    <xf numFmtId="2" fontId="29" fillId="0" borderId="0" xfId="63" applyNumberFormat="1" applyFont="1" applyBorder="1" applyAlignment="1" applyProtection="1">
      <alignment horizontal="right" indent="1"/>
      <protection/>
    </xf>
    <xf numFmtId="37" fontId="29" fillId="0" borderId="33" xfId="63" applyFont="1" applyBorder="1">
      <alignment/>
      <protection/>
    </xf>
    <xf numFmtId="2" fontId="29" fillId="5" borderId="15" xfId="63" applyNumberFormat="1" applyFont="1" applyFill="1" applyBorder="1">
      <alignment/>
      <protection/>
    </xf>
    <xf numFmtId="2" fontId="29" fillId="5" borderId="34" xfId="63" applyNumberFormat="1" applyFont="1" applyFill="1" applyBorder="1">
      <alignment/>
      <protection/>
    </xf>
    <xf numFmtId="37" fontId="37" fillId="0" borderId="17" xfId="63" applyFont="1" applyFill="1" applyBorder="1" applyAlignment="1" applyProtection="1">
      <alignment horizontal="left"/>
      <protection/>
    </xf>
    <xf numFmtId="37" fontId="31" fillId="0" borderId="19" xfId="63" applyFont="1" applyFill="1" applyBorder="1" applyAlignment="1" applyProtection="1">
      <alignment horizontal="left"/>
      <protection/>
    </xf>
    <xf numFmtId="2" fontId="29" fillId="0" borderId="35" xfId="63" applyNumberFormat="1" applyFont="1" applyFill="1" applyBorder="1" applyAlignment="1" applyProtection="1">
      <alignment horizontal="right" indent="1"/>
      <protection/>
    </xf>
    <xf numFmtId="2" fontId="29" fillId="0" borderId="36" xfId="63" applyNumberFormat="1" applyFont="1" applyFill="1" applyBorder="1" applyAlignment="1" applyProtection="1">
      <alignment horizontal="center"/>
      <protection/>
    </xf>
    <xf numFmtId="2" fontId="29" fillId="0" borderId="41" xfId="63" applyNumberFormat="1" applyFont="1" applyFill="1" applyBorder="1" applyAlignment="1" applyProtection="1">
      <alignment horizontal="center"/>
      <protection/>
    </xf>
    <xf numFmtId="2" fontId="29" fillId="0" borderId="37" xfId="63" applyNumberFormat="1" applyFont="1" applyFill="1" applyBorder="1" applyAlignment="1" applyProtection="1">
      <alignment horizontal="center"/>
      <protection/>
    </xf>
    <xf numFmtId="2" fontId="29" fillId="0" borderId="38" xfId="63" applyNumberFormat="1" applyFont="1" applyFill="1" applyBorder="1" applyAlignment="1" applyProtection="1">
      <alignment horizontal="right" indent="1"/>
      <protection/>
    </xf>
    <xf numFmtId="2" fontId="29" fillId="0" borderId="39" xfId="63" applyNumberFormat="1" applyFont="1" applyFill="1" applyBorder="1" applyAlignment="1" applyProtection="1">
      <alignment horizontal="right" indent="1"/>
      <protection/>
    </xf>
    <xf numFmtId="2" fontId="29" fillId="0" borderId="40" xfId="63" applyNumberFormat="1" applyFont="1" applyFill="1" applyBorder="1" applyAlignment="1" applyProtection="1">
      <alignment horizontal="center"/>
      <protection/>
    </xf>
    <xf numFmtId="2" fontId="29" fillId="0" borderId="39" xfId="63" applyNumberFormat="1" applyFont="1" applyFill="1" applyBorder="1" applyAlignment="1" applyProtection="1">
      <alignment horizontal="center"/>
      <protection/>
    </xf>
    <xf numFmtId="2" fontId="29" fillId="0" borderId="39" xfId="63" applyNumberFormat="1" applyFont="1" applyBorder="1" applyAlignment="1" applyProtection="1">
      <alignment horizontal="center"/>
      <protection/>
    </xf>
    <xf numFmtId="2" fontId="29" fillId="0" borderId="41" xfId="63" applyNumberFormat="1" applyFont="1" applyBorder="1" applyAlignment="1" applyProtection="1">
      <alignment horizontal="center"/>
      <protection/>
    </xf>
    <xf numFmtId="2" fontId="29" fillId="5" borderId="17" xfId="63" applyNumberFormat="1" applyFont="1" applyFill="1" applyBorder="1" applyAlignment="1" applyProtection="1">
      <alignment horizontal="right" indent="1"/>
      <protection/>
    </xf>
    <xf numFmtId="2" fontId="29" fillId="5" borderId="42" xfId="63" applyNumberFormat="1" applyFont="1" applyFill="1" applyBorder="1" applyAlignment="1" applyProtection="1">
      <alignment horizontal="center"/>
      <protection/>
    </xf>
    <xf numFmtId="0" fontId="39" fillId="0" borderId="0" xfId="64" applyNumberFormat="1" applyFont="1" applyFill="1" applyBorder="1">
      <alignment/>
      <protection/>
    </xf>
    <xf numFmtId="37" fontId="31" fillId="0" borderId="0" xfId="63" applyFont="1" applyFill="1" applyBorder="1">
      <alignment/>
      <protection/>
    </xf>
    <xf numFmtId="39" fontId="31" fillId="0" borderId="0" xfId="63" applyNumberFormat="1" applyFont="1" applyFill="1" applyBorder="1" applyProtection="1">
      <alignment/>
      <protection/>
    </xf>
    <xf numFmtId="39" fontId="31" fillId="0" borderId="0" xfId="63" applyNumberFormat="1" applyFont="1" applyBorder="1" applyProtection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37" fontId="41" fillId="2" borderId="10" xfId="45" applyFont="1" applyFill="1" applyBorder="1" applyAlignment="1">
      <alignment horizontal="center"/>
    </xf>
    <xf numFmtId="37" fontId="41" fillId="2" borderId="11" xfId="45" applyFont="1" applyFill="1" applyBorder="1" applyAlignment="1">
      <alignment horizontal="center"/>
    </xf>
    <xf numFmtId="0" fontId="25" fillId="7" borderId="10" xfId="69" applyFont="1" applyFill="1" applyBorder="1" applyAlignment="1">
      <alignment horizontal="center" vertical="center"/>
      <protection/>
    </xf>
    <xf numFmtId="0" fontId="25" fillId="7" borderId="65" xfId="69" applyFont="1" applyFill="1" applyBorder="1" applyAlignment="1">
      <alignment horizontal="center" vertical="center"/>
      <protection/>
    </xf>
    <xf numFmtId="0" fontId="25" fillId="7" borderId="11" xfId="69" applyFont="1" applyFill="1" applyBorder="1" applyAlignment="1">
      <alignment horizontal="center" vertical="center"/>
      <protection/>
    </xf>
    <xf numFmtId="1" fontId="31" fillId="7" borderId="66" xfId="69" applyNumberFormat="1" applyFont="1" applyFill="1" applyBorder="1" applyAlignment="1">
      <alignment horizontal="center" vertical="center" wrapText="1"/>
      <protection/>
    </xf>
    <xf numFmtId="0" fontId="31" fillId="7" borderId="10" xfId="69" applyFont="1" applyFill="1" applyBorder="1" applyAlignment="1">
      <alignment horizontal="center"/>
      <protection/>
    </xf>
    <xf numFmtId="0" fontId="31" fillId="7" borderId="65" xfId="69" applyFont="1" applyFill="1" applyBorder="1" applyAlignment="1">
      <alignment horizontal="center"/>
      <protection/>
    </xf>
    <xf numFmtId="0" fontId="31" fillId="7" borderId="52" xfId="69" applyFont="1" applyFill="1" applyBorder="1" applyAlignment="1">
      <alignment horizontal="center"/>
      <protection/>
    </xf>
    <xf numFmtId="0" fontId="31" fillId="7" borderId="31" xfId="69" applyFont="1" applyFill="1" applyBorder="1" applyAlignment="1">
      <alignment horizontal="center"/>
      <protection/>
    </xf>
    <xf numFmtId="0" fontId="31" fillId="7" borderId="11" xfId="69" applyFont="1" applyFill="1" applyBorder="1" applyAlignment="1">
      <alignment horizontal="center"/>
      <protection/>
    </xf>
    <xf numFmtId="0" fontId="22" fillId="7" borderId="67" xfId="69" applyFont="1" applyFill="1" applyBorder="1" applyAlignment="1">
      <alignment vertical="center"/>
      <protection/>
    </xf>
    <xf numFmtId="49" fontId="31" fillId="7" borderId="68" xfId="69" applyNumberFormat="1" applyFont="1" applyFill="1" applyBorder="1" applyAlignment="1">
      <alignment horizontal="center" vertical="center" wrapText="1"/>
      <protection/>
    </xf>
    <xf numFmtId="49" fontId="31" fillId="7" borderId="69" xfId="69" applyNumberFormat="1" applyFont="1" applyFill="1" applyBorder="1" applyAlignment="1">
      <alignment horizontal="center" vertical="center" wrapText="1"/>
      <protection/>
    </xf>
    <xf numFmtId="49" fontId="31" fillId="7" borderId="70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33" fillId="0" borderId="71" xfId="69" applyNumberFormat="1" applyFont="1" applyBorder="1">
      <alignment/>
      <protection/>
    </xf>
    <xf numFmtId="3" fontId="33" fillId="0" borderId="72" xfId="69" applyNumberFormat="1" applyFont="1" applyBorder="1">
      <alignment/>
      <protection/>
    </xf>
    <xf numFmtId="10" fontId="33" fillId="0" borderId="73" xfId="69" applyNumberFormat="1" applyFont="1" applyBorder="1">
      <alignment/>
      <protection/>
    </xf>
    <xf numFmtId="2" fontId="33" fillId="0" borderId="74" xfId="69" applyNumberFormat="1" applyFont="1" applyBorder="1">
      <alignment/>
      <protection/>
    </xf>
    <xf numFmtId="2" fontId="33" fillId="0" borderId="73" xfId="69" applyNumberFormat="1" applyFont="1" applyBorder="1">
      <alignment/>
      <protection/>
    </xf>
    <xf numFmtId="0" fontId="33" fillId="0" borderId="0" xfId="69" applyFont="1">
      <alignment/>
      <protection/>
    </xf>
    <xf numFmtId="0" fontId="22" fillId="0" borderId="75" xfId="69" applyNumberFormat="1" applyFont="1" applyBorder="1" quotePrefix="1">
      <alignment/>
      <protection/>
    </xf>
    <xf numFmtId="3" fontId="22" fillId="0" borderId="76" xfId="69" applyNumberFormat="1" applyFont="1" applyBorder="1">
      <alignment/>
      <protection/>
    </xf>
    <xf numFmtId="10" fontId="22" fillId="0" borderId="77" xfId="69" applyNumberFormat="1" applyFont="1" applyBorder="1">
      <alignment/>
      <protection/>
    </xf>
    <xf numFmtId="2" fontId="22" fillId="0" borderId="78" xfId="69" applyNumberFormat="1" applyFont="1" applyBorder="1">
      <alignment/>
      <protection/>
    </xf>
    <xf numFmtId="2" fontId="22" fillId="0" borderId="78" xfId="69" applyNumberFormat="1" applyFont="1" applyBorder="1" applyAlignment="1">
      <alignment horizontal="right"/>
      <protection/>
    </xf>
    <xf numFmtId="0" fontId="22" fillId="0" borderId="79" xfId="69" applyNumberFormat="1" applyFont="1" applyBorder="1" quotePrefix="1">
      <alignment/>
      <protection/>
    </xf>
    <xf numFmtId="3" fontId="22" fillId="0" borderId="80" xfId="69" applyNumberFormat="1" applyFont="1" applyBorder="1">
      <alignment/>
      <protection/>
    </xf>
    <xf numFmtId="10" fontId="22" fillId="0" borderId="59" xfId="69" applyNumberFormat="1" applyFont="1" applyBorder="1">
      <alignment/>
      <protection/>
    </xf>
    <xf numFmtId="2" fontId="22" fillId="0" borderId="81" xfId="69" applyNumberFormat="1" applyFont="1" applyBorder="1" applyAlignment="1">
      <alignment horizontal="right"/>
      <protection/>
    </xf>
    <xf numFmtId="2" fontId="22" fillId="0" borderId="81" xfId="69" applyNumberFormat="1" applyFont="1" applyBorder="1">
      <alignment/>
      <protection/>
    </xf>
    <xf numFmtId="0" fontId="42" fillId="0" borderId="0" xfId="64" applyNumberFormat="1" applyFont="1" applyFill="1" applyBorder="1">
      <alignment/>
      <protection/>
    </xf>
    <xf numFmtId="0" fontId="22" fillId="0" borderId="0" xfId="70" applyFont="1">
      <alignment/>
      <protection/>
    </xf>
    <xf numFmtId="0" fontId="25" fillId="7" borderId="10" xfId="70" applyFont="1" applyFill="1" applyBorder="1" applyAlignment="1">
      <alignment horizontal="center" vertical="center"/>
      <protection/>
    </xf>
    <xf numFmtId="0" fontId="25" fillId="7" borderId="65" xfId="70" applyFont="1" applyFill="1" applyBorder="1" applyAlignment="1">
      <alignment horizontal="center" vertical="center"/>
      <protection/>
    </xf>
    <xf numFmtId="0" fontId="25" fillId="7" borderId="11" xfId="70" applyFont="1" applyFill="1" applyBorder="1" applyAlignment="1">
      <alignment horizontal="center" vertical="center"/>
      <protection/>
    </xf>
    <xf numFmtId="1" fontId="31" fillId="7" borderId="66" xfId="70" applyNumberFormat="1" applyFont="1" applyFill="1" applyBorder="1" applyAlignment="1">
      <alignment horizontal="center" vertical="center" wrapText="1"/>
      <protection/>
    </xf>
    <xf numFmtId="0" fontId="31" fillId="7" borderId="10" xfId="70" applyFont="1" applyFill="1" applyBorder="1" applyAlignment="1">
      <alignment horizontal="center"/>
      <protection/>
    </xf>
    <xf numFmtId="0" fontId="31" fillId="7" borderId="65" xfId="70" applyFont="1" applyFill="1" applyBorder="1" applyAlignment="1">
      <alignment horizontal="center"/>
      <protection/>
    </xf>
    <xf numFmtId="0" fontId="31" fillId="7" borderId="52" xfId="70" applyFont="1" applyFill="1" applyBorder="1" applyAlignment="1">
      <alignment horizontal="center"/>
      <protection/>
    </xf>
    <xf numFmtId="0" fontId="31" fillId="7" borderId="31" xfId="70" applyFont="1" applyFill="1" applyBorder="1" applyAlignment="1">
      <alignment horizontal="center"/>
      <protection/>
    </xf>
    <xf numFmtId="0" fontId="31" fillId="7" borderId="11" xfId="70" applyFont="1" applyFill="1" applyBorder="1" applyAlignment="1">
      <alignment horizontal="center"/>
      <protection/>
    </xf>
    <xf numFmtId="0" fontId="22" fillId="7" borderId="67" xfId="70" applyFont="1" applyFill="1" applyBorder="1" applyAlignment="1">
      <alignment vertical="center"/>
      <protection/>
    </xf>
    <xf numFmtId="49" fontId="31" fillId="7" borderId="68" xfId="70" applyNumberFormat="1" applyFont="1" applyFill="1" applyBorder="1" applyAlignment="1">
      <alignment horizontal="center" vertical="center" wrapText="1"/>
      <protection/>
    </xf>
    <xf numFmtId="49" fontId="31" fillId="7" borderId="69" xfId="70" applyNumberFormat="1" applyFont="1" applyFill="1" applyBorder="1" applyAlignment="1">
      <alignment horizontal="center" vertical="center" wrapText="1"/>
      <protection/>
    </xf>
    <xf numFmtId="49" fontId="31" fillId="7" borderId="70" xfId="70" applyNumberFormat="1" applyFont="1" applyFill="1" applyBorder="1" applyAlignment="1">
      <alignment horizontal="center" vertical="center" wrapText="1"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33" fillId="0" borderId="82" xfId="70" applyNumberFormat="1" applyFont="1" applyBorder="1">
      <alignment/>
      <protection/>
    </xf>
    <xf numFmtId="3" fontId="33" fillId="0" borderId="83" xfId="70" applyNumberFormat="1" applyFont="1" applyBorder="1">
      <alignment/>
      <protection/>
    </xf>
    <xf numFmtId="10" fontId="33" fillId="0" borderId="84" xfId="70" applyNumberFormat="1" applyFont="1" applyBorder="1">
      <alignment/>
      <protection/>
    </xf>
    <xf numFmtId="2" fontId="33" fillId="0" borderId="85" xfId="70" applyNumberFormat="1" applyFont="1" applyBorder="1">
      <alignment/>
      <protection/>
    </xf>
    <xf numFmtId="2" fontId="33" fillId="0" borderId="84" xfId="70" applyNumberFormat="1" applyFont="1" applyBorder="1">
      <alignment/>
      <protection/>
    </xf>
    <xf numFmtId="0" fontId="33" fillId="0" borderId="0" xfId="70" applyFont="1">
      <alignment/>
      <protection/>
    </xf>
    <xf numFmtId="0" fontId="22" fillId="0" borderId="86" xfId="70" applyNumberFormat="1" applyFont="1" applyBorder="1" quotePrefix="1">
      <alignment/>
      <protection/>
    </xf>
    <xf numFmtId="3" fontId="22" fillId="0" borderId="87" xfId="70" applyNumberFormat="1" applyFont="1" applyBorder="1">
      <alignment/>
      <protection/>
    </xf>
    <xf numFmtId="10" fontId="22" fillId="0" borderId="77" xfId="70" applyNumberFormat="1" applyFont="1" applyBorder="1">
      <alignment/>
      <protection/>
    </xf>
    <xf numFmtId="2" fontId="22" fillId="0" borderId="78" xfId="70" applyNumberFormat="1" applyFont="1" applyBorder="1" applyAlignment="1">
      <alignment horizontal="right"/>
      <protection/>
    </xf>
    <xf numFmtId="2" fontId="22" fillId="0" borderId="78" xfId="70" applyNumberFormat="1" applyFont="1" applyBorder="1">
      <alignment/>
      <protection/>
    </xf>
    <xf numFmtId="0" fontId="22" fillId="0" borderId="75" xfId="70" applyNumberFormat="1" applyFont="1" applyBorder="1" quotePrefix="1">
      <alignment/>
      <protection/>
    </xf>
    <xf numFmtId="3" fontId="22" fillId="0" borderId="76" xfId="70" applyNumberFormat="1" applyFont="1" applyBorder="1">
      <alignment/>
      <protection/>
    </xf>
    <xf numFmtId="0" fontId="22" fillId="0" borderId="79" xfId="70" applyNumberFormat="1" applyFont="1" applyBorder="1" quotePrefix="1">
      <alignment/>
      <protection/>
    </xf>
    <xf numFmtId="3" fontId="22" fillId="0" borderId="80" xfId="70" applyNumberFormat="1" applyFont="1" applyBorder="1">
      <alignment/>
      <protection/>
    </xf>
    <xf numFmtId="10" fontId="22" fillId="0" borderId="59" xfId="70" applyNumberFormat="1" applyFont="1" applyBorder="1">
      <alignment/>
      <protection/>
    </xf>
    <xf numFmtId="2" fontId="22" fillId="0" borderId="81" xfId="70" applyNumberFormat="1" applyFont="1" applyBorder="1" applyAlignment="1">
      <alignment horizontal="right"/>
      <protection/>
    </xf>
    <xf numFmtId="2" fontId="22" fillId="0" borderId="81" xfId="70" applyNumberFormat="1" applyFont="1" applyBorder="1">
      <alignment/>
      <protection/>
    </xf>
    <xf numFmtId="0" fontId="22" fillId="0" borderId="0" xfId="71" applyFont="1">
      <alignment/>
      <protection/>
    </xf>
    <xf numFmtId="0" fontId="25" fillId="7" borderId="88" xfId="71" applyFont="1" applyFill="1" applyBorder="1" applyAlignment="1">
      <alignment horizontal="center" vertical="center"/>
      <protection/>
    </xf>
    <xf numFmtId="0" fontId="25" fillId="7" borderId="52" xfId="71" applyFont="1" applyFill="1" applyBorder="1" applyAlignment="1">
      <alignment horizontal="center" vertical="center"/>
      <protection/>
    </xf>
    <xf numFmtId="0" fontId="25" fillId="7" borderId="31" xfId="71" applyFont="1" applyFill="1" applyBorder="1" applyAlignment="1">
      <alignment horizontal="center" vertical="center"/>
      <protection/>
    </xf>
    <xf numFmtId="1" fontId="27" fillId="7" borderId="89" xfId="71" applyNumberFormat="1" applyFont="1" applyFill="1" applyBorder="1" applyAlignment="1">
      <alignment horizontal="center" vertical="center" wrapText="1"/>
      <protection/>
    </xf>
    <xf numFmtId="0" fontId="31" fillId="7" borderId="68" xfId="71" applyFont="1" applyFill="1" applyBorder="1" applyAlignment="1">
      <alignment horizontal="center"/>
      <protection/>
    </xf>
    <xf numFmtId="0" fontId="31" fillId="7" borderId="90" xfId="71" applyFont="1" applyFill="1" applyBorder="1" applyAlignment="1">
      <alignment horizontal="center"/>
      <protection/>
    </xf>
    <xf numFmtId="0" fontId="31" fillId="7" borderId="69" xfId="71" applyFont="1" applyFill="1" applyBorder="1" applyAlignment="1">
      <alignment horizontal="center"/>
      <protection/>
    </xf>
    <xf numFmtId="0" fontId="31" fillId="7" borderId="91" xfId="71" applyFont="1" applyFill="1" applyBorder="1" applyAlignment="1">
      <alignment horizontal="center"/>
      <protection/>
    </xf>
    <xf numFmtId="0" fontId="29" fillId="7" borderId="92" xfId="71" applyFont="1" applyFill="1" applyBorder="1" applyAlignment="1">
      <alignment vertical="center"/>
      <protection/>
    </xf>
    <xf numFmtId="49" fontId="27" fillId="7" borderId="93" xfId="71" applyNumberFormat="1" applyFont="1" applyFill="1" applyBorder="1" applyAlignment="1">
      <alignment horizontal="center" vertical="center" wrapText="1"/>
      <protection/>
    </xf>
    <xf numFmtId="49" fontId="29" fillId="7" borderId="93" xfId="71" applyNumberFormat="1" applyFont="1" applyFill="1" applyBorder="1">
      <alignment/>
      <protection/>
    </xf>
    <xf numFmtId="49" fontId="29" fillId="7" borderId="94" xfId="71" applyNumberFormat="1" applyFont="1" applyFill="1" applyBorder="1">
      <alignment/>
      <protection/>
    </xf>
    <xf numFmtId="1" fontId="31" fillId="7" borderId="70" xfId="71" applyNumberFormat="1" applyFont="1" applyFill="1" applyBorder="1" applyAlignment="1">
      <alignment horizontal="center" vertical="center" wrapText="1"/>
      <protection/>
    </xf>
    <xf numFmtId="49" fontId="27" fillId="7" borderId="71" xfId="71" applyNumberFormat="1" applyFont="1" applyFill="1" applyBorder="1" applyAlignment="1">
      <alignment horizontal="center" vertical="center" wrapText="1"/>
      <protection/>
    </xf>
    <xf numFmtId="1" fontId="31" fillId="7" borderId="77" xfId="71" applyNumberFormat="1" applyFont="1" applyFill="1" applyBorder="1" applyAlignment="1">
      <alignment horizontal="center" vertical="center" wrapText="1"/>
      <protection/>
    </xf>
    <xf numFmtId="1" fontId="31" fillId="7" borderId="74" xfId="71" applyNumberFormat="1" applyFont="1" applyFill="1" applyBorder="1" applyAlignment="1">
      <alignment horizontal="center" vertical="center" wrapText="1"/>
      <protection/>
    </xf>
    <xf numFmtId="1" fontId="22" fillId="0" borderId="0" xfId="71" applyNumberFormat="1" applyFont="1" applyAlignment="1">
      <alignment horizontal="center" vertical="center" wrapText="1"/>
      <protection/>
    </xf>
    <xf numFmtId="0" fontId="29" fillId="7" borderId="95" xfId="71" applyFont="1" applyFill="1" applyBorder="1" applyAlignment="1">
      <alignment vertical="center"/>
      <protection/>
    </xf>
    <xf numFmtId="49" fontId="31" fillId="7" borderId="96" xfId="71" applyNumberFormat="1" applyFont="1" applyFill="1" applyBorder="1" applyAlignment="1">
      <alignment horizontal="center" vertical="center" wrapText="1"/>
      <protection/>
    </xf>
    <xf numFmtId="49" fontId="31" fillId="7" borderId="97" xfId="71" applyNumberFormat="1" applyFont="1" applyFill="1" applyBorder="1" applyAlignment="1">
      <alignment horizontal="center" vertical="center" wrapText="1"/>
      <protection/>
    </xf>
    <xf numFmtId="0" fontId="22" fillId="7" borderId="81" xfId="71" applyFont="1" applyFill="1" applyBorder="1">
      <alignment/>
      <protection/>
    </xf>
    <xf numFmtId="49" fontId="31" fillId="7" borderId="98" xfId="71" applyNumberFormat="1" applyFont="1" applyFill="1" applyBorder="1" applyAlignment="1">
      <alignment horizontal="center" vertical="center" wrapText="1"/>
      <protection/>
    </xf>
    <xf numFmtId="49" fontId="31" fillId="7" borderId="99" xfId="71" applyNumberFormat="1" applyFont="1" applyFill="1" applyBorder="1" applyAlignment="1">
      <alignment horizontal="center" vertical="center" wrapText="1"/>
      <protection/>
    </xf>
    <xf numFmtId="0" fontId="22" fillId="7" borderId="100" xfId="71" applyFont="1" applyFill="1" applyBorder="1" applyAlignment="1">
      <alignment horizontal="center" vertical="center" wrapText="1"/>
      <protection/>
    </xf>
    <xf numFmtId="49" fontId="31" fillId="7" borderId="80" xfId="71" applyNumberFormat="1" applyFont="1" applyFill="1" applyBorder="1" applyAlignment="1">
      <alignment horizontal="center" vertical="center" wrapText="1"/>
      <protection/>
    </xf>
    <xf numFmtId="0" fontId="22" fillId="7" borderId="101" xfId="71" applyFont="1" applyFill="1" applyBorder="1" applyAlignment="1">
      <alignment horizontal="center" vertical="center" wrapText="1"/>
      <protection/>
    </xf>
    <xf numFmtId="0" fontId="43" fillId="0" borderId="102" xfId="71" applyNumberFormat="1" applyFont="1" applyBorder="1">
      <alignment/>
      <protection/>
    </xf>
    <xf numFmtId="3" fontId="43" fillId="0" borderId="103" xfId="71" applyNumberFormat="1" applyFont="1" applyBorder="1">
      <alignment/>
      <protection/>
    </xf>
    <xf numFmtId="3" fontId="43" fillId="0" borderId="104" xfId="71" applyNumberFormat="1" applyFont="1" applyBorder="1">
      <alignment/>
      <protection/>
    </xf>
    <xf numFmtId="10" fontId="43" fillId="0" borderId="85" xfId="71" applyNumberFormat="1" applyFont="1" applyBorder="1">
      <alignment/>
      <protection/>
    </xf>
    <xf numFmtId="3" fontId="43" fillId="0" borderId="82" xfId="71" applyNumberFormat="1" applyFont="1" applyBorder="1">
      <alignment/>
      <protection/>
    </xf>
    <xf numFmtId="0" fontId="43" fillId="0" borderId="0" xfId="71" applyFont="1">
      <alignment/>
      <protection/>
    </xf>
    <xf numFmtId="0" fontId="22" fillId="0" borderId="105" xfId="71" applyFont="1" applyBorder="1">
      <alignment/>
      <protection/>
    </xf>
    <xf numFmtId="3" fontId="22" fillId="0" borderId="106" xfId="71" applyNumberFormat="1" applyFont="1" applyBorder="1">
      <alignment/>
      <protection/>
    </xf>
    <xf numFmtId="3" fontId="22" fillId="0" borderId="107" xfId="71" applyNumberFormat="1" applyFont="1" applyBorder="1">
      <alignment/>
      <protection/>
    </xf>
    <xf numFmtId="10" fontId="22" fillId="0" borderId="108" xfId="71" applyNumberFormat="1" applyFont="1" applyBorder="1">
      <alignment/>
      <protection/>
    </xf>
    <xf numFmtId="3" fontId="22" fillId="0" borderId="109" xfId="71" applyNumberFormat="1" applyFont="1" applyBorder="1">
      <alignment/>
      <protection/>
    </xf>
    <xf numFmtId="10" fontId="22" fillId="0" borderId="108" xfId="71" applyNumberFormat="1" applyFont="1" applyBorder="1" applyAlignment="1">
      <alignment horizontal="right"/>
      <protection/>
    </xf>
    <xf numFmtId="0" fontId="22" fillId="0" borderId="92" xfId="71" applyFont="1" applyBorder="1">
      <alignment/>
      <protection/>
    </xf>
    <xf numFmtId="3" fontId="22" fillId="0" borderId="110" xfId="71" applyNumberFormat="1" applyFont="1" applyBorder="1">
      <alignment/>
      <protection/>
    </xf>
    <xf numFmtId="3" fontId="22" fillId="0" borderId="111" xfId="71" applyNumberFormat="1" applyFont="1" applyBorder="1">
      <alignment/>
      <protection/>
    </xf>
    <xf numFmtId="10" fontId="22" fillId="0" borderId="112" xfId="71" applyNumberFormat="1" applyFont="1" applyBorder="1">
      <alignment/>
      <protection/>
    </xf>
    <xf numFmtId="3" fontId="22" fillId="0" borderId="76" xfId="71" applyNumberFormat="1" applyFont="1" applyBorder="1">
      <alignment/>
      <protection/>
    </xf>
    <xf numFmtId="10" fontId="22" fillId="0" borderId="112" xfId="71" applyNumberFormat="1" applyFont="1" applyBorder="1" applyAlignment="1">
      <alignment horizontal="right"/>
      <protection/>
    </xf>
    <xf numFmtId="0" fontId="22" fillId="0" borderId="113" xfId="71" applyFont="1" applyBorder="1">
      <alignment/>
      <protection/>
    </xf>
    <xf numFmtId="3" fontId="22" fillId="0" borderId="96" xfId="71" applyNumberFormat="1" applyFont="1" applyBorder="1">
      <alignment/>
      <protection/>
    </xf>
    <xf numFmtId="3" fontId="22" fillId="0" borderId="97" xfId="71" applyNumberFormat="1" applyFont="1" applyBorder="1">
      <alignment/>
      <protection/>
    </xf>
    <xf numFmtId="10" fontId="22" fillId="0" borderId="101" xfId="71" applyNumberFormat="1" applyFont="1" applyBorder="1">
      <alignment/>
      <protection/>
    </xf>
    <xf numFmtId="3" fontId="22" fillId="0" borderId="80" xfId="71" applyNumberFormat="1" applyFont="1" applyBorder="1">
      <alignment/>
      <protection/>
    </xf>
    <xf numFmtId="10" fontId="22" fillId="0" borderId="101" xfId="71" applyNumberFormat="1" applyFont="1" applyBorder="1" applyAlignment="1">
      <alignment horizontal="right"/>
      <protection/>
    </xf>
    <xf numFmtId="0" fontId="39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5" fillId="7" borderId="12" xfId="71" applyFont="1" applyFill="1" applyBorder="1" applyAlignment="1">
      <alignment horizontal="center" vertical="center"/>
      <protection/>
    </xf>
    <xf numFmtId="0" fontId="25" fillId="7" borderId="13" xfId="71" applyFont="1" applyFill="1" applyBorder="1" applyAlignment="1">
      <alignment horizontal="center" vertical="center"/>
      <protection/>
    </xf>
    <xf numFmtId="0" fontId="25" fillId="7" borderId="14" xfId="71" applyFont="1" applyFill="1" applyBorder="1" applyAlignment="1">
      <alignment horizontal="center" vertical="center"/>
      <protection/>
    </xf>
    <xf numFmtId="1" fontId="28" fillId="7" borderId="114" xfId="71" applyNumberFormat="1" applyFont="1" applyFill="1" applyBorder="1" applyAlignment="1">
      <alignment horizontal="center" vertical="center" wrapText="1"/>
      <protection/>
    </xf>
    <xf numFmtId="0" fontId="31" fillId="7" borderId="115" xfId="71" applyFont="1" applyFill="1" applyBorder="1" applyAlignment="1">
      <alignment horizontal="center"/>
      <protection/>
    </xf>
    <xf numFmtId="0" fontId="30" fillId="7" borderId="116" xfId="71" applyFont="1" applyFill="1" applyBorder="1" applyAlignment="1">
      <alignment vertical="center"/>
      <protection/>
    </xf>
    <xf numFmtId="1" fontId="31" fillId="7" borderId="117" xfId="71" applyNumberFormat="1" applyFont="1" applyFill="1" applyBorder="1" applyAlignment="1">
      <alignment horizontal="center" vertical="center" wrapText="1"/>
      <protection/>
    </xf>
    <xf numFmtId="1" fontId="29" fillId="0" borderId="0" xfId="71" applyNumberFormat="1" applyFont="1" applyAlignment="1">
      <alignment horizontal="center" vertical="center" wrapText="1"/>
      <protection/>
    </xf>
    <xf numFmtId="0" fontId="30" fillId="7" borderId="118" xfId="71" applyFont="1" applyFill="1" applyBorder="1" applyAlignment="1">
      <alignment vertical="center"/>
      <protection/>
    </xf>
    <xf numFmtId="0" fontId="22" fillId="7" borderId="54" xfId="71" applyFont="1" applyFill="1" applyBorder="1">
      <alignment/>
      <protection/>
    </xf>
    <xf numFmtId="0" fontId="22" fillId="7" borderId="119" xfId="71" applyFont="1" applyFill="1" applyBorder="1" applyAlignment="1">
      <alignment horizontal="center" vertical="center" wrapText="1"/>
      <protection/>
    </xf>
    <xf numFmtId="0" fontId="44" fillId="0" borderId="120" xfId="71" applyNumberFormat="1" applyFont="1" applyBorder="1">
      <alignment/>
      <protection/>
    </xf>
    <xf numFmtId="3" fontId="44" fillId="0" borderId="121" xfId="71" applyNumberFormat="1" applyFont="1" applyBorder="1">
      <alignment/>
      <protection/>
    </xf>
    <xf numFmtId="3" fontId="44" fillId="0" borderId="122" xfId="71" applyNumberFormat="1" applyFont="1" applyBorder="1">
      <alignment/>
      <protection/>
    </xf>
    <xf numFmtId="3" fontId="44" fillId="0" borderId="123" xfId="71" applyNumberFormat="1" applyFont="1" applyBorder="1">
      <alignment/>
      <protection/>
    </xf>
    <xf numFmtId="10" fontId="44" fillId="0" borderId="124" xfId="71" applyNumberFormat="1" applyFont="1" applyBorder="1">
      <alignment/>
      <protection/>
    </xf>
    <xf numFmtId="10" fontId="44" fillId="0" borderId="125" xfId="71" applyNumberFormat="1" applyFont="1" applyBorder="1">
      <alignment/>
      <protection/>
    </xf>
    <xf numFmtId="0" fontId="44" fillId="0" borderId="0" xfId="71" applyFont="1">
      <alignment/>
      <protection/>
    </xf>
    <xf numFmtId="0" fontId="22" fillId="0" borderId="126" xfId="71" applyFont="1" applyBorder="1">
      <alignment/>
      <protection/>
    </xf>
    <xf numFmtId="3" fontId="22" fillId="0" borderId="87" xfId="71" applyNumberFormat="1" applyFont="1" applyBorder="1">
      <alignment/>
      <protection/>
    </xf>
    <xf numFmtId="3" fontId="22" fillId="0" borderId="127" xfId="71" applyNumberFormat="1" applyFont="1" applyBorder="1">
      <alignment/>
      <protection/>
    </xf>
    <xf numFmtId="10" fontId="22" fillId="0" borderId="78" xfId="71" applyNumberFormat="1" applyFont="1" applyBorder="1">
      <alignment/>
      <protection/>
    </xf>
    <xf numFmtId="10" fontId="22" fillId="0" borderId="128" xfId="71" applyNumberFormat="1" applyFont="1" applyBorder="1" applyAlignment="1">
      <alignment horizontal="right"/>
      <protection/>
    </xf>
    <xf numFmtId="0" fontId="22" fillId="0" borderId="116" xfId="71" applyFont="1" applyBorder="1">
      <alignment/>
      <protection/>
    </xf>
    <xf numFmtId="10" fontId="22" fillId="0" borderId="129" xfId="71" applyNumberFormat="1" applyFont="1" applyBorder="1" applyAlignment="1">
      <alignment horizontal="right"/>
      <protection/>
    </xf>
    <xf numFmtId="0" fontId="22" fillId="0" borderId="130" xfId="71" applyFont="1" applyBorder="1">
      <alignment/>
      <protection/>
    </xf>
    <xf numFmtId="3" fontId="22" fillId="0" borderId="131" xfId="71" applyNumberFormat="1" applyFont="1" applyBorder="1">
      <alignment/>
      <protection/>
    </xf>
    <xf numFmtId="3" fontId="22" fillId="0" borderId="132" xfId="71" applyNumberFormat="1" applyFont="1" applyBorder="1">
      <alignment/>
      <protection/>
    </xf>
    <xf numFmtId="10" fontId="22" fillId="0" borderId="133" xfId="71" applyNumberFormat="1" applyFont="1" applyBorder="1">
      <alignment/>
      <protection/>
    </xf>
    <xf numFmtId="10" fontId="22" fillId="0" borderId="134" xfId="71" applyNumberFormat="1" applyFont="1" applyBorder="1">
      <alignment/>
      <protection/>
    </xf>
    <xf numFmtId="10" fontId="22" fillId="0" borderId="135" xfId="71" applyNumberFormat="1" applyFont="1" applyBorder="1" applyAlignment="1">
      <alignment horizontal="right"/>
      <protection/>
    </xf>
    <xf numFmtId="0" fontId="22" fillId="0" borderId="0" xfId="72" applyFont="1">
      <alignment/>
      <protection/>
    </xf>
    <xf numFmtId="0" fontId="25" fillId="7" borderId="10" xfId="72" applyFont="1" applyFill="1" applyBorder="1" applyAlignment="1">
      <alignment horizontal="center" vertical="center"/>
      <protection/>
    </xf>
    <xf numFmtId="0" fontId="25" fillId="7" borderId="65" xfId="72" applyFont="1" applyFill="1" applyBorder="1" applyAlignment="1">
      <alignment horizontal="center" vertical="center"/>
      <protection/>
    </xf>
    <xf numFmtId="0" fontId="25" fillId="7" borderId="11" xfId="72" applyFont="1" applyFill="1" applyBorder="1" applyAlignment="1">
      <alignment horizontal="center" vertical="center"/>
      <protection/>
    </xf>
    <xf numFmtId="1" fontId="31" fillId="7" borderId="66" xfId="72" applyNumberFormat="1" applyFont="1" applyFill="1" applyBorder="1" applyAlignment="1">
      <alignment horizontal="center" vertical="center" wrapText="1"/>
      <protection/>
    </xf>
    <xf numFmtId="0" fontId="31" fillId="7" borderId="10" xfId="72" applyFont="1" applyFill="1" applyBorder="1" applyAlignment="1">
      <alignment horizontal="center" vertical="center"/>
      <protection/>
    </xf>
    <xf numFmtId="0" fontId="31" fillId="7" borderId="65" xfId="72" applyFont="1" applyFill="1" applyBorder="1" applyAlignment="1">
      <alignment horizontal="center" vertical="center"/>
      <protection/>
    </xf>
    <xf numFmtId="0" fontId="31" fillId="7" borderId="11" xfId="72" applyFont="1" applyFill="1" applyBorder="1" applyAlignment="1">
      <alignment horizontal="center" vertical="center"/>
      <protection/>
    </xf>
    <xf numFmtId="0" fontId="22" fillId="0" borderId="0" xfId="72" applyFont="1" applyAlignment="1">
      <alignment vertical="center"/>
      <protection/>
    </xf>
    <xf numFmtId="0" fontId="22" fillId="7" borderId="67" xfId="72" applyFont="1" applyFill="1" applyBorder="1" applyAlignment="1">
      <alignment vertical="center"/>
      <protection/>
    </xf>
    <xf numFmtId="49" fontId="31" fillId="7" borderId="91" xfId="72" applyNumberFormat="1" applyFont="1" applyFill="1" applyBorder="1" applyAlignment="1">
      <alignment horizontal="center" vertical="center" wrapText="1"/>
      <protection/>
    </xf>
    <xf numFmtId="1" fontId="31" fillId="7" borderId="11" xfId="72" applyNumberFormat="1" applyFont="1" applyFill="1" applyBorder="1" applyAlignment="1">
      <alignment horizontal="center" vertical="center" wrapText="1"/>
      <protection/>
    </xf>
    <xf numFmtId="1" fontId="31" fillId="7" borderId="69" xfId="72" applyNumberFormat="1" applyFont="1" applyFill="1" applyBorder="1" applyAlignment="1">
      <alignment horizontal="center" vertical="center" wrapText="1"/>
      <protection/>
    </xf>
    <xf numFmtId="1" fontId="31" fillId="7" borderId="91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43" fillId="0" borderId="102" xfId="72" applyNumberFormat="1" applyFont="1" applyBorder="1" applyAlignment="1">
      <alignment vertical="center"/>
      <protection/>
    </xf>
    <xf numFmtId="3" fontId="43" fillId="0" borderId="83" xfId="72" applyNumberFormat="1" applyFont="1" applyBorder="1" applyAlignment="1">
      <alignment vertical="center"/>
      <protection/>
    </xf>
    <xf numFmtId="10" fontId="43" fillId="0" borderId="85" xfId="72" applyNumberFormat="1" applyFont="1" applyBorder="1" applyAlignment="1">
      <alignment vertical="center"/>
      <protection/>
    </xf>
    <xf numFmtId="3" fontId="43" fillId="0" borderId="103" xfId="72" applyNumberFormat="1" applyFont="1" applyBorder="1" applyAlignment="1">
      <alignment vertical="center"/>
      <protection/>
    </xf>
    <xf numFmtId="0" fontId="43" fillId="0" borderId="0" xfId="72" applyFont="1">
      <alignment/>
      <protection/>
    </xf>
    <xf numFmtId="0" fontId="22" fillId="0" borderId="136" xfId="72" applyNumberFormat="1" applyFont="1" applyBorder="1">
      <alignment/>
      <protection/>
    </xf>
    <xf numFmtId="3" fontId="22" fillId="0" borderId="86" xfId="72" applyNumberFormat="1" applyFont="1" applyBorder="1">
      <alignment/>
      <protection/>
    </xf>
    <xf numFmtId="10" fontId="22" fillId="0" borderId="127" xfId="72" applyNumberFormat="1" applyFont="1" applyBorder="1">
      <alignment/>
      <protection/>
    </xf>
    <xf numFmtId="10" fontId="22" fillId="0" borderId="78" xfId="72" applyNumberFormat="1" applyFont="1" applyBorder="1">
      <alignment/>
      <protection/>
    </xf>
    <xf numFmtId="3" fontId="22" fillId="0" borderId="137" xfId="72" applyNumberFormat="1" applyFont="1" applyBorder="1">
      <alignment/>
      <protection/>
    </xf>
    <xf numFmtId="0" fontId="33" fillId="0" borderId="0" xfId="72" applyFont="1">
      <alignment/>
      <protection/>
    </xf>
    <xf numFmtId="0" fontId="22" fillId="0" borderId="67" xfId="72" applyNumberFormat="1" applyFont="1" applyBorder="1">
      <alignment/>
      <protection/>
    </xf>
    <xf numFmtId="3" fontId="22" fillId="0" borderId="138" xfId="72" applyNumberFormat="1" applyFont="1" applyBorder="1">
      <alignment/>
      <protection/>
    </xf>
    <xf numFmtId="10" fontId="22" fillId="0" borderId="62" xfId="72" applyNumberFormat="1" applyFont="1" applyBorder="1">
      <alignment/>
      <protection/>
    </xf>
    <xf numFmtId="10" fontId="22" fillId="0" borderId="81" xfId="72" applyNumberFormat="1" applyFont="1" applyBorder="1">
      <alignment/>
      <protection/>
    </xf>
    <xf numFmtId="3" fontId="22" fillId="0" borderId="64" xfId="72" applyNumberFormat="1" applyFont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0" fontId="25" fillId="7" borderId="10" xfId="73" applyFont="1" applyFill="1" applyBorder="1" applyAlignment="1">
      <alignment horizontal="center" vertical="center"/>
      <protection/>
    </xf>
    <xf numFmtId="0" fontId="25" fillId="7" borderId="65" xfId="73" applyFont="1" applyFill="1" applyBorder="1" applyAlignment="1">
      <alignment horizontal="center" vertical="center"/>
      <protection/>
    </xf>
    <xf numFmtId="0" fontId="25" fillId="7" borderId="11" xfId="73" applyFont="1" applyFill="1" applyBorder="1" applyAlignment="1">
      <alignment horizontal="center" vertical="center"/>
      <protection/>
    </xf>
    <xf numFmtId="1" fontId="31" fillId="7" borderId="66" xfId="73" applyNumberFormat="1" applyFont="1" applyFill="1" applyBorder="1" applyAlignment="1">
      <alignment horizontal="center" vertical="center" wrapText="1"/>
      <protection/>
    </xf>
    <xf numFmtId="0" fontId="31" fillId="7" borderId="10" xfId="73" applyFont="1" applyFill="1" applyBorder="1" applyAlignment="1">
      <alignment horizontal="center"/>
      <protection/>
    </xf>
    <xf numFmtId="0" fontId="31" fillId="7" borderId="65" xfId="73" applyFont="1" applyFill="1" applyBorder="1" applyAlignment="1">
      <alignment horizontal="center"/>
      <protection/>
    </xf>
    <xf numFmtId="0" fontId="31" fillId="7" borderId="11" xfId="73" applyFont="1" applyFill="1" applyBorder="1" applyAlignment="1">
      <alignment horizontal="center"/>
      <protection/>
    </xf>
    <xf numFmtId="0" fontId="22" fillId="7" borderId="67" xfId="73" applyFont="1" applyFill="1" applyBorder="1" applyAlignment="1">
      <alignment vertical="center"/>
      <protection/>
    </xf>
    <xf numFmtId="49" fontId="31" fillId="7" borderId="68" xfId="73" applyNumberFormat="1" applyFont="1" applyFill="1" applyBorder="1" applyAlignment="1">
      <alignment horizontal="center" vertical="center" wrapText="1"/>
      <protection/>
    </xf>
    <xf numFmtId="10" fontId="31" fillId="7" borderId="90" xfId="73" applyNumberFormat="1" applyFont="1" applyFill="1" applyBorder="1" applyAlignment="1">
      <alignment horizontal="center" vertical="center" wrapText="1"/>
      <protection/>
    </xf>
    <xf numFmtId="10" fontId="31" fillId="7" borderId="69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43" fillId="0" borderId="102" xfId="73" applyNumberFormat="1" applyFont="1" applyBorder="1" applyAlignment="1">
      <alignment vertical="center"/>
      <protection/>
    </xf>
    <xf numFmtId="3" fontId="43" fillId="0" borderId="83" xfId="73" applyNumberFormat="1" applyFont="1" applyBorder="1" applyAlignment="1">
      <alignment vertical="center"/>
      <protection/>
    </xf>
    <xf numFmtId="10" fontId="43" fillId="0" borderId="104" xfId="73" applyNumberFormat="1" applyFont="1" applyBorder="1" applyAlignment="1">
      <alignment vertical="center"/>
      <protection/>
    </xf>
    <xf numFmtId="3" fontId="43" fillId="0" borderId="104" xfId="73" applyNumberFormat="1" applyFont="1" applyBorder="1" applyAlignment="1">
      <alignment vertical="center"/>
      <protection/>
    </xf>
    <xf numFmtId="10" fontId="43" fillId="0" borderId="85" xfId="73" applyNumberFormat="1" applyFont="1" applyBorder="1" applyAlignment="1">
      <alignment vertical="center"/>
      <protection/>
    </xf>
    <xf numFmtId="0" fontId="33" fillId="0" borderId="0" xfId="73" applyFont="1" applyAlignment="1">
      <alignment vertical="center"/>
      <protection/>
    </xf>
    <xf numFmtId="0" fontId="29" fillId="18" borderId="136" xfId="73" applyNumberFormat="1" applyFont="1" applyFill="1" applyBorder="1">
      <alignment/>
      <protection/>
    </xf>
    <xf numFmtId="3" fontId="29" fillId="18" borderId="86" xfId="73" applyNumberFormat="1" applyFont="1" applyFill="1" applyBorder="1">
      <alignment/>
      <protection/>
    </xf>
    <xf numFmtId="10" fontId="29" fillId="18" borderId="127" xfId="73" applyNumberFormat="1" applyFont="1" applyFill="1" applyBorder="1">
      <alignment/>
      <protection/>
    </xf>
    <xf numFmtId="3" fontId="29" fillId="18" borderId="137" xfId="73" applyNumberFormat="1" applyFont="1" applyFill="1" applyBorder="1">
      <alignment/>
      <protection/>
    </xf>
    <xf numFmtId="10" fontId="29" fillId="18" borderId="77" xfId="73" applyNumberFormat="1" applyFont="1" applyFill="1" applyBorder="1">
      <alignment/>
      <protection/>
    </xf>
    <xf numFmtId="10" fontId="29" fillId="18" borderId="78" xfId="73" applyNumberFormat="1" applyFont="1" applyFill="1" applyBorder="1">
      <alignment/>
      <protection/>
    </xf>
    <xf numFmtId="0" fontId="27" fillId="0" borderId="0" xfId="73" applyFont="1" applyFill="1">
      <alignment/>
      <protection/>
    </xf>
    <xf numFmtId="10" fontId="27" fillId="0" borderId="0" xfId="73" applyNumberFormat="1" applyFont="1" applyFill="1">
      <alignment/>
      <protection/>
    </xf>
    <xf numFmtId="3" fontId="27" fillId="0" borderId="0" xfId="73" applyNumberFormat="1" applyFont="1" applyFill="1">
      <alignment/>
      <protection/>
    </xf>
    <xf numFmtId="0" fontId="22" fillId="0" borderId="92" xfId="73" applyNumberFormat="1" applyFont="1" applyBorder="1" quotePrefix="1">
      <alignment/>
      <protection/>
    </xf>
    <xf numFmtId="3" fontId="22" fillId="0" borderId="75" xfId="73" applyNumberFormat="1" applyFont="1" applyBorder="1">
      <alignment/>
      <protection/>
    </xf>
    <xf numFmtId="10" fontId="22" fillId="0" borderId="111" xfId="73" applyNumberFormat="1" applyFont="1" applyBorder="1">
      <alignment/>
      <protection/>
    </xf>
    <xf numFmtId="3" fontId="22" fillId="0" borderId="139" xfId="73" applyNumberFormat="1" applyFont="1" applyBorder="1" quotePrefix="1">
      <alignment/>
      <protection/>
    </xf>
    <xf numFmtId="10" fontId="22" fillId="0" borderId="140" xfId="73" applyNumberFormat="1" applyFont="1" applyBorder="1">
      <alignment/>
      <protection/>
    </xf>
    <xf numFmtId="10" fontId="22" fillId="0" borderId="112" xfId="73" applyNumberFormat="1" applyFont="1" applyBorder="1">
      <alignment/>
      <protection/>
    </xf>
    <xf numFmtId="10" fontId="22" fillId="0" borderId="0" xfId="73" applyNumberFormat="1" applyFont="1" applyFill="1" applyBorder="1">
      <alignment/>
      <protection/>
    </xf>
    <xf numFmtId="10" fontId="30" fillId="0" borderId="112" xfId="73" applyNumberFormat="1" applyFont="1" applyBorder="1" applyAlignment="1">
      <alignment horizontal="center"/>
      <protection/>
    </xf>
    <xf numFmtId="0" fontId="29" fillId="18" borderId="89" xfId="73" applyNumberFormat="1" applyFont="1" applyFill="1" applyBorder="1">
      <alignment/>
      <protection/>
    </xf>
    <xf numFmtId="3" fontId="29" fillId="18" borderId="94" xfId="73" applyNumberFormat="1" applyFont="1" applyFill="1" applyBorder="1">
      <alignment/>
      <protection/>
    </xf>
    <xf numFmtId="10" fontId="29" fillId="18" borderId="141" xfId="73" applyNumberFormat="1" applyFont="1" applyFill="1" applyBorder="1">
      <alignment/>
      <protection/>
    </xf>
    <xf numFmtId="3" fontId="29" fillId="18" borderId="141" xfId="73" applyNumberFormat="1" applyFont="1" applyFill="1" applyBorder="1">
      <alignment/>
      <protection/>
    </xf>
    <xf numFmtId="10" fontId="29" fillId="18" borderId="73" xfId="73" applyNumberFormat="1" applyFont="1" applyFill="1" applyBorder="1">
      <alignment/>
      <protection/>
    </xf>
    <xf numFmtId="3" fontId="29" fillId="18" borderId="72" xfId="73" applyNumberFormat="1" applyFont="1" applyFill="1" applyBorder="1">
      <alignment/>
      <protection/>
    </xf>
    <xf numFmtId="10" fontId="29" fillId="18" borderId="74" xfId="73" applyNumberFormat="1" applyFont="1" applyFill="1" applyBorder="1">
      <alignment/>
      <protection/>
    </xf>
    <xf numFmtId="10" fontId="29" fillId="0" borderId="0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3" fontId="22" fillId="0" borderId="110" xfId="73" applyNumberFormat="1" applyFont="1" applyBorder="1">
      <alignment/>
      <protection/>
    </xf>
    <xf numFmtId="3" fontId="22" fillId="0" borderId="111" xfId="73" applyNumberFormat="1" applyFont="1" applyBorder="1" quotePrefix="1">
      <alignment/>
      <protection/>
    </xf>
    <xf numFmtId="3" fontId="22" fillId="0" borderId="76" xfId="73" applyNumberFormat="1" applyFont="1" applyBorder="1">
      <alignment/>
      <protection/>
    </xf>
    <xf numFmtId="10" fontId="22" fillId="0" borderId="140" xfId="73" applyNumberFormat="1" applyFont="1" applyBorder="1" applyAlignment="1">
      <alignment horizontal="center"/>
      <protection/>
    </xf>
    <xf numFmtId="10" fontId="22" fillId="0" borderId="112" xfId="73" applyNumberFormat="1" applyFont="1" applyBorder="1" applyAlignment="1">
      <alignment horizontal="center"/>
      <protection/>
    </xf>
    <xf numFmtId="10" fontId="30" fillId="0" borderId="140" xfId="73" applyNumberFormat="1" applyFont="1" applyBorder="1" applyAlignment="1">
      <alignment horizontal="center"/>
      <protection/>
    </xf>
    <xf numFmtId="0" fontId="22" fillId="0" borderId="92" xfId="73" applyNumberFormat="1" applyFont="1" applyBorder="1">
      <alignment/>
      <protection/>
    </xf>
    <xf numFmtId="3" fontId="22" fillId="0" borderId="80" xfId="73" applyNumberFormat="1" applyFont="1" applyBorder="1">
      <alignment/>
      <protection/>
    </xf>
    <xf numFmtId="10" fontId="22" fillId="0" borderId="97" xfId="73" applyNumberFormat="1" applyFont="1" applyBorder="1">
      <alignment/>
      <protection/>
    </xf>
    <xf numFmtId="3" fontId="22" fillId="0" borderId="97" xfId="73" applyNumberFormat="1" applyFont="1" applyBorder="1" quotePrefix="1">
      <alignment/>
      <protection/>
    </xf>
    <xf numFmtId="10" fontId="22" fillId="0" borderId="142" xfId="73" applyNumberFormat="1" applyFont="1" applyBorder="1">
      <alignment/>
      <protection/>
    </xf>
    <xf numFmtId="10" fontId="22" fillId="0" borderId="101" xfId="73" applyNumberFormat="1" applyFont="1" applyBorder="1">
      <alignment/>
      <protection/>
    </xf>
    <xf numFmtId="0" fontId="29" fillId="18" borderId="66" xfId="73" applyNumberFormat="1" applyFont="1" applyFill="1" applyBorder="1">
      <alignment/>
      <protection/>
    </xf>
    <xf numFmtId="3" fontId="29" fillId="18" borderId="143" xfId="73" applyNumberFormat="1" applyFont="1" applyFill="1" applyBorder="1">
      <alignment/>
      <protection/>
    </xf>
    <xf numFmtId="10" fontId="29" fillId="18" borderId="30" xfId="73" applyNumberFormat="1" applyFont="1" applyFill="1" applyBorder="1">
      <alignment/>
      <protection/>
    </xf>
    <xf numFmtId="3" fontId="29" fillId="18" borderId="30" xfId="73" applyNumberFormat="1" applyFont="1" applyFill="1" applyBorder="1">
      <alignment/>
      <protection/>
    </xf>
    <xf numFmtId="10" fontId="29" fillId="18" borderId="70" xfId="73" applyNumberFormat="1" applyFont="1" applyFill="1" applyBorder="1">
      <alignment/>
      <protection/>
    </xf>
    <xf numFmtId="0" fontId="22" fillId="0" borderId="89" xfId="73" applyNumberFormat="1" applyFont="1" applyBorder="1" quotePrefix="1">
      <alignment/>
      <protection/>
    </xf>
    <xf numFmtId="3" fontId="22" fillId="0" borderId="72" xfId="73" applyNumberFormat="1" applyFont="1" applyBorder="1">
      <alignment/>
      <protection/>
    </xf>
    <xf numFmtId="10" fontId="22" fillId="0" borderId="141" xfId="73" applyNumberFormat="1" applyFont="1" applyBorder="1">
      <alignment/>
      <protection/>
    </xf>
    <xf numFmtId="3" fontId="22" fillId="0" borderId="141" xfId="73" applyNumberFormat="1" applyFont="1" applyBorder="1" quotePrefix="1">
      <alignment/>
      <protection/>
    </xf>
    <xf numFmtId="10" fontId="22" fillId="0" borderId="74" xfId="73" applyNumberFormat="1" applyFont="1" applyBorder="1">
      <alignment/>
      <protection/>
    </xf>
    <xf numFmtId="10" fontId="22" fillId="0" borderId="73" xfId="73" applyNumberFormat="1" applyFont="1" applyBorder="1">
      <alignment/>
      <protection/>
    </xf>
    <xf numFmtId="3" fontId="22" fillId="0" borderId="141" xfId="73" applyNumberFormat="1" applyFont="1" applyBorder="1">
      <alignment/>
      <protection/>
    </xf>
    <xf numFmtId="3" fontId="22" fillId="0" borderId="111" xfId="73" applyNumberFormat="1" applyFont="1" applyBorder="1">
      <alignment/>
      <protection/>
    </xf>
    <xf numFmtId="0" fontId="22" fillId="0" borderId="113" xfId="73" applyNumberFormat="1" applyFont="1" applyBorder="1" quotePrefix="1">
      <alignment/>
      <protection/>
    </xf>
    <xf numFmtId="3" fontId="22" fillId="0" borderId="97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5" fillId="7" borderId="10" xfId="74" applyFont="1" applyFill="1" applyBorder="1" applyAlignment="1">
      <alignment horizontal="center" vertical="center"/>
      <protection/>
    </xf>
    <xf numFmtId="0" fontId="25" fillId="7" borderId="65" xfId="74" applyFont="1" applyFill="1" applyBorder="1" applyAlignment="1">
      <alignment horizontal="center" vertical="center"/>
      <protection/>
    </xf>
    <xf numFmtId="0" fontId="25" fillId="7" borderId="11" xfId="74" applyFont="1" applyFill="1" applyBorder="1" applyAlignment="1">
      <alignment horizontal="center" vertical="center"/>
      <protection/>
    </xf>
    <xf numFmtId="1" fontId="31" fillId="7" borderId="66" xfId="74" applyNumberFormat="1" applyFont="1" applyFill="1" applyBorder="1" applyAlignment="1">
      <alignment horizontal="center" vertical="center" wrapText="1"/>
      <protection/>
    </xf>
    <xf numFmtId="0" fontId="31" fillId="7" borderId="10" xfId="74" applyFont="1" applyFill="1" applyBorder="1" applyAlignment="1">
      <alignment horizontal="center" vertical="center"/>
      <protection/>
    </xf>
    <xf numFmtId="0" fontId="31" fillId="7" borderId="65" xfId="74" applyFont="1" applyFill="1" applyBorder="1" applyAlignment="1">
      <alignment horizontal="center" vertical="center"/>
      <protection/>
    </xf>
    <xf numFmtId="0" fontId="31" fillId="7" borderId="11" xfId="74" applyFont="1" applyFill="1" applyBorder="1" applyAlignment="1">
      <alignment horizontal="center" vertical="center"/>
      <protection/>
    </xf>
    <xf numFmtId="0" fontId="22" fillId="0" borderId="0" xfId="74" applyFont="1" applyAlignment="1">
      <alignment vertical="center"/>
      <protection/>
    </xf>
    <xf numFmtId="0" fontId="22" fillId="7" borderId="67" xfId="74" applyFont="1" applyFill="1" applyBorder="1" applyAlignment="1">
      <alignment vertical="center"/>
      <protection/>
    </xf>
    <xf numFmtId="49" fontId="27" fillId="7" borderId="91" xfId="74" applyNumberFormat="1" applyFont="1" applyFill="1" applyBorder="1" applyAlignment="1">
      <alignment horizontal="center" vertical="center" wrapText="1"/>
      <protection/>
    </xf>
    <xf numFmtId="1" fontId="27" fillId="7" borderId="11" xfId="74" applyNumberFormat="1" applyFont="1" applyFill="1" applyBorder="1" applyAlignment="1">
      <alignment horizontal="center" vertical="center" wrapText="1"/>
      <protection/>
    </xf>
    <xf numFmtId="1" fontId="27" fillId="7" borderId="69" xfId="74" applyNumberFormat="1" applyFont="1" applyFill="1" applyBorder="1" applyAlignment="1">
      <alignment horizontal="center" vertical="center" wrapText="1"/>
      <protection/>
    </xf>
    <xf numFmtId="1" fontId="27" fillId="7" borderId="91" xfId="74" applyNumberFormat="1" applyFont="1" applyFill="1" applyBorder="1" applyAlignment="1">
      <alignment horizontal="center" vertical="center" wrapText="1"/>
      <protection/>
    </xf>
    <xf numFmtId="1" fontId="29" fillId="0" borderId="0" xfId="74" applyNumberFormat="1" applyFont="1" applyAlignment="1">
      <alignment horizontal="center" vertical="center" wrapText="1"/>
      <protection/>
    </xf>
    <xf numFmtId="0" fontId="43" fillId="0" borderId="102" xfId="74" applyNumberFormat="1" applyFont="1" applyBorder="1" applyAlignment="1">
      <alignment vertical="center"/>
      <protection/>
    </xf>
    <xf numFmtId="3" fontId="43" fillId="0" borderId="83" xfId="74" applyNumberFormat="1" applyFont="1" applyBorder="1" applyAlignment="1">
      <alignment vertical="center"/>
      <protection/>
    </xf>
    <xf numFmtId="10" fontId="43" fillId="0" borderId="85" xfId="74" applyNumberFormat="1" applyFont="1" applyBorder="1" applyAlignment="1">
      <alignment vertical="center"/>
      <protection/>
    </xf>
    <xf numFmtId="3" fontId="43" fillId="0" borderId="103" xfId="74" applyNumberFormat="1" applyFont="1" applyBorder="1" applyAlignment="1">
      <alignment vertical="center"/>
      <protection/>
    </xf>
    <xf numFmtId="0" fontId="43" fillId="0" borderId="0" xfId="74" applyFont="1" applyAlignment="1">
      <alignment vertical="center"/>
      <protection/>
    </xf>
    <xf numFmtId="0" fontId="22" fillId="0" borderId="136" xfId="74" applyNumberFormat="1" applyFont="1" applyBorder="1">
      <alignment/>
      <protection/>
    </xf>
    <xf numFmtId="3" fontId="22" fillId="0" borderId="86" xfId="74" applyNumberFormat="1" applyFont="1" applyBorder="1">
      <alignment/>
      <protection/>
    </xf>
    <xf numFmtId="10" fontId="22" fillId="0" borderId="127" xfId="74" applyNumberFormat="1" applyFont="1" applyBorder="1">
      <alignment/>
      <protection/>
    </xf>
    <xf numFmtId="10" fontId="22" fillId="0" borderId="78" xfId="74" applyNumberFormat="1" applyFont="1" applyBorder="1">
      <alignment/>
      <protection/>
    </xf>
    <xf numFmtId="0" fontId="33" fillId="0" borderId="0" xfId="74" applyFont="1">
      <alignment/>
      <protection/>
    </xf>
    <xf numFmtId="0" fontId="22" fillId="0" borderId="67" xfId="74" applyNumberFormat="1" applyFont="1" applyBorder="1">
      <alignment/>
      <protection/>
    </xf>
    <xf numFmtId="3" fontId="22" fillId="0" borderId="138" xfId="74" applyNumberFormat="1" applyFont="1" applyBorder="1">
      <alignment/>
      <protection/>
    </xf>
    <xf numFmtId="10" fontId="22" fillId="0" borderId="62" xfId="74" applyNumberFormat="1" applyFont="1" applyBorder="1">
      <alignment/>
      <protection/>
    </xf>
    <xf numFmtId="10" fontId="22" fillId="0" borderId="81" xfId="74" applyNumberFormat="1" applyFont="1" applyBorder="1">
      <alignment/>
      <protection/>
    </xf>
    <xf numFmtId="0" fontId="22" fillId="0" borderId="0" xfId="75" applyFont="1">
      <alignment/>
      <protection/>
    </xf>
    <xf numFmtId="0" fontId="25" fillId="7" borderId="10" xfId="75" applyFont="1" applyFill="1" applyBorder="1" applyAlignment="1">
      <alignment horizontal="center" vertical="center"/>
      <protection/>
    </xf>
    <xf numFmtId="0" fontId="25" fillId="7" borderId="65" xfId="75" applyFont="1" applyFill="1" applyBorder="1" applyAlignment="1">
      <alignment horizontal="center" vertical="center"/>
      <protection/>
    </xf>
    <xf numFmtId="0" fontId="25" fillId="7" borderId="11" xfId="75" applyFont="1" applyFill="1" applyBorder="1" applyAlignment="1">
      <alignment horizontal="center" vertical="center"/>
      <protection/>
    </xf>
    <xf numFmtId="1" fontId="31" fillId="7" borderId="66" xfId="75" applyNumberFormat="1" applyFont="1" applyFill="1" applyBorder="1" applyAlignment="1">
      <alignment horizontal="center" vertical="center" wrapText="1"/>
      <protection/>
    </xf>
    <xf numFmtId="0" fontId="31" fillId="7" borderId="10" xfId="75" applyFont="1" applyFill="1" applyBorder="1" applyAlignment="1">
      <alignment horizontal="center"/>
      <protection/>
    </xf>
    <xf numFmtId="0" fontId="31" fillId="7" borderId="65" xfId="75" applyFont="1" applyFill="1" applyBorder="1" applyAlignment="1">
      <alignment horizontal="center"/>
      <protection/>
    </xf>
    <xf numFmtId="0" fontId="31" fillId="7" borderId="11" xfId="75" applyFont="1" applyFill="1" applyBorder="1" applyAlignment="1">
      <alignment horizontal="center"/>
      <protection/>
    </xf>
    <xf numFmtId="0" fontId="22" fillId="7" borderId="67" xfId="75" applyFont="1" applyFill="1" applyBorder="1" applyAlignment="1">
      <alignment vertical="center"/>
      <protection/>
    </xf>
    <xf numFmtId="49" fontId="31" fillId="7" borderId="68" xfId="75" applyNumberFormat="1" applyFont="1" applyFill="1" applyBorder="1" applyAlignment="1">
      <alignment horizontal="center" vertical="center" wrapText="1"/>
      <protection/>
    </xf>
    <xf numFmtId="1" fontId="31" fillId="7" borderId="90" xfId="75" applyNumberFormat="1" applyFont="1" applyFill="1" applyBorder="1" applyAlignment="1">
      <alignment horizontal="center" vertical="center" wrapText="1"/>
      <protection/>
    </xf>
    <xf numFmtId="1" fontId="31" fillId="7" borderId="69" xfId="75" applyNumberFormat="1" applyFont="1" applyFill="1" applyBorder="1" applyAlignment="1">
      <alignment horizontal="center" vertical="center" wrapText="1"/>
      <protection/>
    </xf>
    <xf numFmtId="1" fontId="22" fillId="0" borderId="0" xfId="75" applyNumberFormat="1" applyFont="1" applyAlignment="1">
      <alignment horizontal="center" vertical="center" wrapText="1"/>
      <protection/>
    </xf>
    <xf numFmtId="0" fontId="54" fillId="0" borderId="102" xfId="75" applyNumberFormat="1" applyFont="1" applyBorder="1">
      <alignment/>
      <protection/>
    </xf>
    <xf numFmtId="3" fontId="54" fillId="0" borderId="83" xfId="75" applyNumberFormat="1" applyFont="1" applyBorder="1">
      <alignment/>
      <protection/>
    </xf>
    <xf numFmtId="10" fontId="54" fillId="0" borderId="104" xfId="75" applyNumberFormat="1" applyFont="1" applyBorder="1">
      <alignment/>
      <protection/>
    </xf>
    <xf numFmtId="3" fontId="54" fillId="0" borderId="104" xfId="75" applyNumberFormat="1" applyFont="1" applyBorder="1">
      <alignment/>
      <protection/>
    </xf>
    <xf numFmtId="10" fontId="54" fillId="0" borderId="85" xfId="75" applyNumberFormat="1" applyFont="1" applyBorder="1">
      <alignment/>
      <protection/>
    </xf>
    <xf numFmtId="3" fontId="54" fillId="0" borderId="103" xfId="75" applyNumberFormat="1" applyFont="1" applyBorder="1">
      <alignment/>
      <protection/>
    </xf>
    <xf numFmtId="0" fontId="54" fillId="0" borderId="0" xfId="75" applyFont="1">
      <alignment/>
      <protection/>
    </xf>
    <xf numFmtId="0" fontId="22" fillId="18" borderId="136" xfId="75" applyNumberFormat="1" applyFont="1" applyFill="1" applyBorder="1">
      <alignment/>
      <protection/>
    </xf>
    <xf numFmtId="3" fontId="22" fillId="18" borderId="86" xfId="75" applyNumberFormat="1" applyFont="1" applyFill="1" applyBorder="1">
      <alignment/>
      <protection/>
    </xf>
    <xf numFmtId="10" fontId="22" fillId="18" borderId="127" xfId="75" applyNumberFormat="1" applyFont="1" applyFill="1" applyBorder="1">
      <alignment/>
      <protection/>
    </xf>
    <xf numFmtId="3" fontId="22" fillId="18" borderId="137" xfId="75" applyNumberFormat="1" applyFont="1" applyFill="1" applyBorder="1">
      <alignment/>
      <protection/>
    </xf>
    <xf numFmtId="10" fontId="22" fillId="18" borderId="78" xfId="75" applyNumberFormat="1" applyFont="1" applyFill="1" applyBorder="1">
      <alignment/>
      <protection/>
    </xf>
    <xf numFmtId="0" fontId="33" fillId="0" borderId="0" xfId="75" applyFont="1">
      <alignment/>
      <protection/>
    </xf>
    <xf numFmtId="3" fontId="33" fillId="0" borderId="0" xfId="75" applyNumberFormat="1" applyFont="1">
      <alignment/>
      <protection/>
    </xf>
    <xf numFmtId="0" fontId="22" fillId="0" borderId="92" xfId="75" applyNumberFormat="1" applyFont="1" applyBorder="1" quotePrefix="1">
      <alignment/>
      <protection/>
    </xf>
    <xf numFmtId="3" fontId="22" fillId="0" borderId="75" xfId="75" applyNumberFormat="1" applyFont="1" applyBorder="1">
      <alignment/>
      <protection/>
    </xf>
    <xf numFmtId="10" fontId="22" fillId="0" borderId="111" xfId="75" applyNumberFormat="1" applyFont="1" applyBorder="1">
      <alignment/>
      <protection/>
    </xf>
    <xf numFmtId="3" fontId="22" fillId="0" borderId="139" xfId="75" applyNumberFormat="1" applyFont="1" applyBorder="1" quotePrefix="1">
      <alignment/>
      <protection/>
    </xf>
    <xf numFmtId="10" fontId="22" fillId="0" borderId="112" xfId="75" applyNumberFormat="1" applyFont="1" applyBorder="1">
      <alignment/>
      <protection/>
    </xf>
    <xf numFmtId="3" fontId="22" fillId="0" borderId="139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10" fontId="22" fillId="0" borderId="112" xfId="75" applyNumberFormat="1" applyFont="1" applyBorder="1" applyAlignment="1">
      <alignment horizontal="center"/>
      <protection/>
    </xf>
    <xf numFmtId="0" fontId="22" fillId="18" borderId="89" xfId="75" applyNumberFormat="1" applyFont="1" applyFill="1" applyBorder="1">
      <alignment/>
      <protection/>
    </xf>
    <xf numFmtId="3" fontId="22" fillId="18" borderId="71" xfId="75" applyNumberFormat="1" applyFont="1" applyFill="1" applyBorder="1">
      <alignment/>
      <protection/>
    </xf>
    <xf numFmtId="10" fontId="22" fillId="18" borderId="73" xfId="75" applyNumberFormat="1" applyFont="1" applyFill="1" applyBorder="1">
      <alignment/>
      <protection/>
    </xf>
    <xf numFmtId="3" fontId="22" fillId="18" borderId="141" xfId="75" applyNumberFormat="1" applyFont="1" applyFill="1" applyBorder="1">
      <alignment/>
      <protection/>
    </xf>
    <xf numFmtId="10" fontId="22" fillId="18" borderId="74" xfId="75" applyNumberFormat="1" applyFont="1" applyFill="1" applyBorder="1">
      <alignment/>
      <protection/>
    </xf>
    <xf numFmtId="10" fontId="22" fillId="18" borderId="141" xfId="75" applyNumberFormat="1" applyFont="1" applyFill="1" applyBorder="1">
      <alignment/>
      <protection/>
    </xf>
    <xf numFmtId="3" fontId="22" fillId="18" borderId="93" xfId="75" applyNumberFormat="1" applyFont="1" applyFill="1" applyBorder="1">
      <alignment/>
      <protection/>
    </xf>
    <xf numFmtId="0" fontId="22" fillId="0" borderId="136" xfId="75" applyNumberFormat="1" applyFont="1" applyBorder="1" quotePrefix="1">
      <alignment/>
      <protection/>
    </xf>
    <xf numFmtId="3" fontId="22" fillId="0" borderId="86" xfId="75" applyNumberFormat="1" applyFont="1" applyBorder="1">
      <alignment/>
      <protection/>
    </xf>
    <xf numFmtId="3" fontId="22" fillId="0" borderId="137" xfId="75" applyNumberFormat="1" applyFont="1" applyBorder="1" quotePrefix="1">
      <alignment/>
      <protection/>
    </xf>
    <xf numFmtId="3" fontId="22" fillId="0" borderId="137" xfId="75" applyNumberFormat="1" applyFont="1" applyBorder="1">
      <alignment/>
      <protection/>
    </xf>
    <xf numFmtId="10" fontId="22" fillId="0" borderId="78" xfId="75" applyNumberFormat="1" applyFont="1" applyBorder="1">
      <alignment/>
      <protection/>
    </xf>
    <xf numFmtId="3" fontId="22" fillId="18" borderId="93" xfId="75" applyNumberFormat="1" applyFont="1" applyFill="1" applyBorder="1" quotePrefix="1">
      <alignment/>
      <protection/>
    </xf>
    <xf numFmtId="0" fontId="22" fillId="18" borderId="10" xfId="75" applyNumberFormat="1" applyFont="1" applyFill="1" applyBorder="1">
      <alignment/>
      <protection/>
    </xf>
    <xf numFmtId="3" fontId="22" fillId="18" borderId="91" xfId="75" applyNumberFormat="1" applyFont="1" applyFill="1" applyBorder="1">
      <alignment/>
      <protection/>
    </xf>
    <xf numFmtId="10" fontId="22" fillId="18" borderId="90" xfId="75" applyNumberFormat="1" applyFont="1" applyFill="1" applyBorder="1">
      <alignment/>
      <protection/>
    </xf>
    <xf numFmtId="3" fontId="22" fillId="18" borderId="90" xfId="75" applyNumberFormat="1" applyFont="1" applyFill="1" applyBorder="1" quotePrefix="1">
      <alignment/>
      <protection/>
    </xf>
    <xf numFmtId="10" fontId="22" fillId="18" borderId="69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0" fontId="25" fillId="7" borderId="88" xfId="76" applyFont="1" applyFill="1" applyBorder="1" applyAlignment="1">
      <alignment horizontal="center" vertical="center"/>
      <protection/>
    </xf>
    <xf numFmtId="0" fontId="25" fillId="7" borderId="52" xfId="76" applyFont="1" applyFill="1" applyBorder="1" applyAlignment="1">
      <alignment horizontal="center" vertical="center"/>
      <protection/>
    </xf>
    <xf numFmtId="0" fontId="25" fillId="7" borderId="31" xfId="76" applyFont="1" applyFill="1" applyBorder="1" applyAlignment="1">
      <alignment horizontal="center" vertical="center"/>
      <protection/>
    </xf>
    <xf numFmtId="1" fontId="28" fillId="7" borderId="89" xfId="76" applyNumberFormat="1" applyFont="1" applyFill="1" applyBorder="1" applyAlignment="1">
      <alignment horizontal="center" vertical="center" wrapText="1"/>
      <protection/>
    </xf>
    <xf numFmtId="0" fontId="28" fillId="7" borderId="91" xfId="76" applyFont="1" applyFill="1" applyBorder="1" applyAlignment="1">
      <alignment horizontal="center"/>
      <protection/>
    </xf>
    <xf numFmtId="0" fontId="28" fillId="7" borderId="90" xfId="76" applyFont="1" applyFill="1" applyBorder="1" applyAlignment="1">
      <alignment horizontal="center"/>
      <protection/>
    </xf>
    <xf numFmtId="0" fontId="28" fillId="7" borderId="69" xfId="76" applyFont="1" applyFill="1" applyBorder="1" applyAlignment="1">
      <alignment horizontal="center"/>
      <protection/>
    </xf>
    <xf numFmtId="0" fontId="30" fillId="0" borderId="0" xfId="76" applyFont="1" applyFill="1">
      <alignment/>
      <protection/>
    </xf>
    <xf numFmtId="0" fontId="30" fillId="7" borderId="92" xfId="76" applyFont="1" applyFill="1" applyBorder="1" applyAlignment="1">
      <alignment vertical="center"/>
      <protection/>
    </xf>
    <xf numFmtId="49" fontId="28" fillId="7" borderId="72" xfId="76" applyNumberFormat="1" applyFont="1" applyFill="1" applyBorder="1" applyAlignment="1">
      <alignment horizontal="center" vertical="center" wrapText="1"/>
      <protection/>
    </xf>
    <xf numFmtId="49" fontId="28" fillId="7" borderId="141" xfId="76" applyNumberFormat="1" applyFont="1" applyFill="1" applyBorder="1" applyAlignment="1">
      <alignment horizontal="center" vertical="center" wrapText="1"/>
      <protection/>
    </xf>
    <xf numFmtId="1" fontId="31" fillId="7" borderId="74" xfId="76" applyNumberFormat="1" applyFont="1" applyFill="1" applyBorder="1" applyAlignment="1">
      <alignment horizontal="center" vertical="center" wrapText="1"/>
      <protection/>
    </xf>
    <xf numFmtId="1" fontId="31" fillId="7" borderId="77" xfId="76" applyNumberFormat="1" applyFont="1" applyFill="1" applyBorder="1" applyAlignment="1">
      <alignment horizontal="center" vertical="center" wrapText="1"/>
      <protection/>
    </xf>
    <xf numFmtId="1" fontId="30" fillId="0" borderId="0" xfId="76" applyNumberFormat="1" applyFont="1" applyFill="1" applyAlignment="1">
      <alignment horizontal="center" vertical="center" wrapText="1"/>
      <protection/>
    </xf>
    <xf numFmtId="0" fontId="30" fillId="7" borderId="113" xfId="76" applyFont="1" applyFill="1" applyBorder="1" applyAlignment="1">
      <alignment vertical="center"/>
      <protection/>
    </xf>
    <xf numFmtId="49" fontId="31" fillId="7" borderId="80" xfId="76" applyNumberFormat="1" applyFont="1" applyFill="1" applyBorder="1" applyAlignment="1">
      <alignment horizontal="center" vertical="center" wrapText="1"/>
      <protection/>
    </xf>
    <xf numFmtId="49" fontId="31" fillId="7" borderId="97" xfId="76" applyNumberFormat="1" applyFont="1" applyFill="1" applyBorder="1" applyAlignment="1">
      <alignment horizontal="center" vertical="center" wrapText="1"/>
      <protection/>
    </xf>
    <xf numFmtId="0" fontId="22" fillId="7" borderId="101" xfId="76" applyFont="1" applyFill="1" applyBorder="1" applyAlignment="1">
      <alignment horizontal="center" vertical="center" wrapText="1"/>
      <protection/>
    </xf>
    <xf numFmtId="0" fontId="22" fillId="7" borderId="142" xfId="76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54" fillId="0" borderId="66" xfId="76" applyNumberFormat="1" applyFont="1" applyFill="1" applyBorder="1" applyAlignment="1">
      <alignment vertical="center"/>
      <protection/>
    </xf>
    <xf numFmtId="3" fontId="54" fillId="0" borderId="143" xfId="76" applyNumberFormat="1" applyFont="1" applyFill="1" applyBorder="1" applyAlignment="1">
      <alignment vertical="center"/>
      <protection/>
    </xf>
    <xf numFmtId="3" fontId="54" fillId="0" borderId="32" xfId="76" applyNumberFormat="1" applyFont="1" applyFill="1" applyBorder="1" applyAlignment="1">
      <alignment vertical="center"/>
      <protection/>
    </xf>
    <xf numFmtId="3" fontId="54" fillId="0" borderId="30" xfId="76" applyNumberFormat="1" applyFont="1" applyFill="1" applyBorder="1" applyAlignment="1">
      <alignment vertical="center"/>
      <protection/>
    </xf>
    <xf numFmtId="10" fontId="54" fillId="0" borderId="70" xfId="76" applyNumberFormat="1" applyFont="1" applyFill="1" applyBorder="1" applyAlignment="1">
      <alignment vertical="center"/>
      <protection/>
    </xf>
    <xf numFmtId="10" fontId="54" fillId="0" borderId="70" xfId="76" applyNumberFormat="1" applyFont="1" applyFill="1" applyBorder="1" applyAlignment="1">
      <alignment horizontal="right" vertical="center"/>
      <protection/>
    </xf>
    <xf numFmtId="0" fontId="54" fillId="0" borderId="0" xfId="76" applyFont="1" applyFill="1" applyAlignment="1">
      <alignment vertical="center"/>
      <protection/>
    </xf>
    <xf numFmtId="0" fontId="29" fillId="18" borderId="89" xfId="76" applyFont="1" applyFill="1" applyBorder="1">
      <alignment/>
      <protection/>
    </xf>
    <xf numFmtId="3" fontId="29" fillId="18" borderId="72" xfId="76" applyNumberFormat="1" applyFont="1" applyFill="1" applyBorder="1">
      <alignment/>
      <protection/>
    </xf>
    <xf numFmtId="3" fontId="29" fillId="18" borderId="141" xfId="76" applyNumberFormat="1" applyFont="1" applyFill="1" applyBorder="1">
      <alignment/>
      <protection/>
    </xf>
    <xf numFmtId="10" fontId="29" fillId="18" borderId="74" xfId="76" applyNumberFormat="1" applyFont="1" applyFill="1" applyBorder="1">
      <alignment/>
      <protection/>
    </xf>
    <xf numFmtId="10" fontId="29" fillId="18" borderId="74" xfId="76" applyNumberFormat="1" applyFont="1" applyFill="1" applyBorder="1" applyAlignment="1">
      <alignment horizontal="right"/>
      <protection/>
    </xf>
    <xf numFmtId="0" fontId="27" fillId="0" borderId="0" xfId="76" applyFont="1" applyFill="1">
      <alignment/>
      <protection/>
    </xf>
    <xf numFmtId="0" fontId="22" fillId="0" borderId="92" xfId="76" applyFont="1" applyFill="1" applyBorder="1">
      <alignment/>
      <protection/>
    </xf>
    <xf numFmtId="3" fontId="22" fillId="0" borderId="76" xfId="76" applyNumberFormat="1" applyFont="1" applyFill="1" applyBorder="1">
      <alignment/>
      <protection/>
    </xf>
    <xf numFmtId="3" fontId="22" fillId="0" borderId="111" xfId="76" applyNumberFormat="1" applyFont="1" applyFill="1" applyBorder="1">
      <alignment/>
      <protection/>
    </xf>
    <xf numFmtId="10" fontId="22" fillId="0" borderId="112" xfId="76" applyNumberFormat="1" applyFont="1" applyFill="1" applyBorder="1">
      <alignment/>
      <protection/>
    </xf>
    <xf numFmtId="10" fontId="22" fillId="0" borderId="112" xfId="76" applyNumberFormat="1" applyFont="1" applyFill="1" applyBorder="1" applyAlignment="1">
      <alignment horizontal="right"/>
      <protection/>
    </xf>
    <xf numFmtId="0" fontId="22" fillId="0" borderId="113" xfId="76" applyFont="1" applyFill="1" applyBorder="1">
      <alignment/>
      <protection/>
    </xf>
    <xf numFmtId="3" fontId="22" fillId="0" borderId="80" xfId="76" applyNumberFormat="1" applyFont="1" applyFill="1" applyBorder="1">
      <alignment/>
      <protection/>
    </xf>
    <xf numFmtId="3" fontId="22" fillId="0" borderId="97" xfId="76" applyNumberFormat="1" applyFont="1" applyFill="1" applyBorder="1">
      <alignment/>
      <protection/>
    </xf>
    <xf numFmtId="10" fontId="22" fillId="0" borderId="101" xfId="76" applyNumberFormat="1" applyFont="1" applyFill="1" applyBorder="1">
      <alignment/>
      <protection/>
    </xf>
    <xf numFmtId="10" fontId="22" fillId="0" borderId="101" xfId="76" applyNumberFormat="1" applyFont="1" applyFill="1" applyBorder="1" applyAlignment="1">
      <alignment horizontal="right"/>
      <protection/>
    </xf>
    <xf numFmtId="0" fontId="22" fillId="0" borderId="136" xfId="76" applyFont="1" applyFill="1" applyBorder="1">
      <alignment/>
      <protection/>
    </xf>
    <xf numFmtId="3" fontId="22" fillId="0" borderId="87" xfId="76" applyNumberFormat="1" applyFont="1" applyFill="1" applyBorder="1">
      <alignment/>
      <protection/>
    </xf>
    <xf numFmtId="3" fontId="22" fillId="0" borderId="127" xfId="76" applyNumberFormat="1" applyFont="1" applyFill="1" applyBorder="1">
      <alignment/>
      <protection/>
    </xf>
    <xf numFmtId="10" fontId="22" fillId="0" borderId="78" xfId="76" applyNumberFormat="1" applyFont="1" applyFill="1" applyBorder="1">
      <alignment/>
      <protection/>
    </xf>
    <xf numFmtId="10" fontId="22" fillId="0" borderId="78" xfId="76" applyNumberFormat="1" applyFont="1" applyFill="1" applyBorder="1" applyAlignment="1">
      <alignment horizontal="right"/>
      <protection/>
    </xf>
    <xf numFmtId="0" fontId="22" fillId="0" borderId="144" xfId="76" applyFont="1" applyFill="1" applyBorder="1">
      <alignment/>
      <protection/>
    </xf>
    <xf numFmtId="3" fontId="22" fillId="0" borderId="145" xfId="76" applyNumberFormat="1" applyFont="1" applyFill="1" applyBorder="1">
      <alignment/>
      <protection/>
    </xf>
    <xf numFmtId="3" fontId="22" fillId="0" borderId="44" xfId="76" applyNumberFormat="1" applyFont="1" applyFill="1" applyBorder="1">
      <alignment/>
      <protection/>
    </xf>
    <xf numFmtId="10" fontId="22" fillId="0" borderId="54" xfId="76" applyNumberFormat="1" applyFont="1" applyFill="1" applyBorder="1">
      <alignment/>
      <protection/>
    </xf>
    <xf numFmtId="10" fontId="22" fillId="0" borderId="54" xfId="76" applyNumberFormat="1" applyFont="1" applyFill="1" applyBorder="1" applyAlignment="1">
      <alignment horizontal="right"/>
      <protection/>
    </xf>
    <xf numFmtId="0" fontId="22" fillId="0" borderId="67" xfId="76" applyFont="1" applyFill="1" applyBorder="1">
      <alignment/>
      <protection/>
    </xf>
    <xf numFmtId="3" fontId="22" fillId="0" borderId="146" xfId="76" applyNumberFormat="1" applyFont="1" applyFill="1" applyBorder="1">
      <alignment/>
      <protection/>
    </xf>
    <xf numFmtId="3" fontId="22" fillId="0" borderId="62" xfId="76" applyNumberFormat="1" applyFont="1" applyFill="1" applyBorder="1">
      <alignment/>
      <protection/>
    </xf>
    <xf numFmtId="10" fontId="22" fillId="0" borderId="81" xfId="76" applyNumberFormat="1" applyFont="1" applyFill="1" applyBorder="1">
      <alignment/>
      <protection/>
    </xf>
    <xf numFmtId="10" fontId="22" fillId="0" borderId="81" xfId="76" applyNumberFormat="1" applyFont="1" applyFill="1" applyBorder="1" applyAlignment="1">
      <alignment horizontal="right"/>
      <protection/>
    </xf>
    <xf numFmtId="0" fontId="31" fillId="0" borderId="0" xfId="76" applyFont="1" applyFill="1">
      <alignment/>
      <protection/>
    </xf>
    <xf numFmtId="0" fontId="22" fillId="18" borderId="147" xfId="76" applyFont="1" applyFill="1" applyBorder="1">
      <alignment/>
      <protection/>
    </xf>
    <xf numFmtId="3" fontId="22" fillId="18" borderId="91" xfId="76" applyNumberFormat="1" applyFont="1" applyFill="1" applyBorder="1">
      <alignment/>
      <protection/>
    </xf>
    <xf numFmtId="3" fontId="22" fillId="18" borderId="90" xfId="76" applyNumberFormat="1" applyFont="1" applyFill="1" applyBorder="1">
      <alignment/>
      <protection/>
    </xf>
    <xf numFmtId="10" fontId="22" fillId="18" borderId="69" xfId="76" applyNumberFormat="1" applyFont="1" applyFill="1" applyBorder="1">
      <alignment/>
      <protection/>
    </xf>
    <xf numFmtId="10" fontId="22" fillId="18" borderId="69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37" fontId="53" fillId="2" borderId="10" xfId="53" applyFont="1" applyFill="1" applyBorder="1" applyAlignment="1">
      <alignment horizontal="center"/>
    </xf>
    <xf numFmtId="37" fontId="53" fillId="2" borderId="11" xfId="53" applyFont="1" applyFill="1" applyBorder="1" applyAlignment="1">
      <alignment horizontal="center"/>
    </xf>
    <xf numFmtId="0" fontId="25" fillId="7" borderId="88" xfId="77" applyFont="1" applyFill="1" applyBorder="1" applyAlignment="1">
      <alignment horizontal="center" vertical="center"/>
      <protection/>
    </xf>
    <xf numFmtId="0" fontId="25" fillId="7" borderId="52" xfId="77" applyFont="1" applyFill="1" applyBorder="1" applyAlignment="1">
      <alignment horizontal="center" vertical="center"/>
      <protection/>
    </xf>
    <xf numFmtId="0" fontId="25" fillId="7" borderId="31" xfId="77" applyFont="1" applyFill="1" applyBorder="1" applyAlignment="1">
      <alignment horizontal="center" vertical="center"/>
      <protection/>
    </xf>
    <xf numFmtId="1" fontId="28" fillId="7" borderId="89" xfId="77" applyNumberFormat="1" applyFont="1" applyFill="1" applyBorder="1" applyAlignment="1">
      <alignment horizontal="center" vertical="center" wrapText="1"/>
      <protection/>
    </xf>
    <xf numFmtId="0" fontId="28" fillId="7" borderId="91" xfId="77" applyFont="1" applyFill="1" applyBorder="1" applyAlignment="1">
      <alignment horizontal="center"/>
      <protection/>
    </xf>
    <xf numFmtId="0" fontId="28" fillId="7" borderId="90" xfId="77" applyFont="1" applyFill="1" applyBorder="1" applyAlignment="1">
      <alignment horizontal="center"/>
      <protection/>
    </xf>
    <xf numFmtId="0" fontId="28" fillId="7" borderId="69" xfId="77" applyFont="1" applyFill="1" applyBorder="1" applyAlignment="1">
      <alignment horizontal="center"/>
      <protection/>
    </xf>
    <xf numFmtId="0" fontId="30" fillId="0" borderId="0" xfId="77" applyFont="1" applyFill="1">
      <alignment/>
      <protection/>
    </xf>
    <xf numFmtId="0" fontId="30" fillId="7" borderId="92" xfId="77" applyFont="1" applyFill="1" applyBorder="1" applyAlignment="1">
      <alignment vertical="center"/>
      <protection/>
    </xf>
    <xf numFmtId="49" fontId="28" fillId="7" borderId="72" xfId="77" applyNumberFormat="1" applyFont="1" applyFill="1" applyBorder="1" applyAlignment="1">
      <alignment horizontal="center" vertical="center" wrapText="1"/>
      <protection/>
    </xf>
    <xf numFmtId="49" fontId="28" fillId="7" borderId="141" xfId="77" applyNumberFormat="1" applyFont="1" applyFill="1" applyBorder="1" applyAlignment="1">
      <alignment horizontal="center" vertical="center" wrapText="1"/>
      <protection/>
    </xf>
    <xf numFmtId="1" fontId="31" fillId="7" borderId="74" xfId="77" applyNumberFormat="1" applyFont="1" applyFill="1" applyBorder="1" applyAlignment="1">
      <alignment horizontal="center" vertical="center" wrapText="1"/>
      <protection/>
    </xf>
    <xf numFmtId="1" fontId="31" fillId="7" borderId="77" xfId="77" applyNumberFormat="1" applyFont="1" applyFill="1" applyBorder="1" applyAlignment="1">
      <alignment horizontal="center" vertical="center" wrapText="1"/>
      <protection/>
    </xf>
    <xf numFmtId="1" fontId="30" fillId="0" borderId="0" xfId="77" applyNumberFormat="1" applyFont="1" applyFill="1" applyAlignment="1">
      <alignment horizontal="center" vertical="center" wrapText="1"/>
      <protection/>
    </xf>
    <xf numFmtId="0" fontId="30" fillId="7" borderId="113" xfId="77" applyFont="1" applyFill="1" applyBorder="1" applyAlignment="1">
      <alignment vertical="center"/>
      <protection/>
    </xf>
    <xf numFmtId="49" fontId="31" fillId="7" borderId="80" xfId="77" applyNumberFormat="1" applyFont="1" applyFill="1" applyBorder="1" applyAlignment="1">
      <alignment horizontal="center" vertical="center" wrapText="1"/>
      <protection/>
    </xf>
    <xf numFmtId="49" fontId="31" fillId="7" borderId="97" xfId="77" applyNumberFormat="1" applyFont="1" applyFill="1" applyBorder="1" applyAlignment="1">
      <alignment horizontal="center" vertical="center" wrapText="1"/>
      <protection/>
    </xf>
    <xf numFmtId="0" fontId="22" fillId="7" borderId="101" xfId="77" applyFont="1" applyFill="1" applyBorder="1" applyAlignment="1">
      <alignment horizontal="center" vertical="center" wrapText="1"/>
      <protection/>
    </xf>
    <xf numFmtId="0" fontId="22" fillId="7" borderId="142" xfId="77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54" fillId="0" borderId="66" xfId="77" applyNumberFormat="1" applyFont="1" applyFill="1" applyBorder="1" applyAlignment="1">
      <alignment vertical="center"/>
      <protection/>
    </xf>
    <xf numFmtId="3" fontId="54" fillId="0" borderId="143" xfId="77" applyNumberFormat="1" applyFont="1" applyFill="1" applyBorder="1" applyAlignment="1">
      <alignment vertical="center"/>
      <protection/>
    </xf>
    <xf numFmtId="3" fontId="54" fillId="0" borderId="32" xfId="77" applyNumberFormat="1" applyFont="1" applyFill="1" applyBorder="1" applyAlignment="1">
      <alignment vertical="center"/>
      <protection/>
    </xf>
    <xf numFmtId="3" fontId="54" fillId="0" borderId="30" xfId="77" applyNumberFormat="1" applyFont="1" applyFill="1" applyBorder="1" applyAlignment="1">
      <alignment vertical="center"/>
      <protection/>
    </xf>
    <xf numFmtId="10" fontId="54" fillId="0" borderId="70" xfId="77" applyNumberFormat="1" applyFont="1" applyFill="1" applyBorder="1" applyAlignment="1">
      <alignment vertical="center"/>
      <protection/>
    </xf>
    <xf numFmtId="10" fontId="54" fillId="0" borderId="70" xfId="77" applyNumberFormat="1" applyFont="1" applyFill="1" applyBorder="1" applyAlignment="1">
      <alignment horizontal="right" vertical="center"/>
      <protection/>
    </xf>
    <xf numFmtId="0" fontId="54" fillId="0" borderId="0" xfId="77" applyFont="1" applyFill="1" applyAlignment="1">
      <alignment vertical="center"/>
      <protection/>
    </xf>
    <xf numFmtId="0" fontId="29" fillId="18" borderId="89" xfId="77" applyFont="1" applyFill="1" applyBorder="1">
      <alignment/>
      <protection/>
    </xf>
    <xf numFmtId="3" fontId="29" fillId="18" borderId="72" xfId="77" applyNumberFormat="1" applyFont="1" applyFill="1" applyBorder="1">
      <alignment/>
      <protection/>
    </xf>
    <xf numFmtId="3" fontId="29" fillId="18" borderId="141" xfId="77" applyNumberFormat="1" applyFont="1" applyFill="1" applyBorder="1">
      <alignment/>
      <protection/>
    </xf>
    <xf numFmtId="10" fontId="29" fillId="18" borderId="74" xfId="77" applyNumberFormat="1" applyFont="1" applyFill="1" applyBorder="1">
      <alignment/>
      <protection/>
    </xf>
    <xf numFmtId="10" fontId="29" fillId="18" borderId="74" xfId="77" applyNumberFormat="1" applyFont="1" applyFill="1" applyBorder="1" applyAlignment="1">
      <alignment horizontal="right"/>
      <protection/>
    </xf>
    <xf numFmtId="0" fontId="27" fillId="0" borderId="0" xfId="77" applyFont="1" applyFill="1">
      <alignment/>
      <protection/>
    </xf>
    <xf numFmtId="0" fontId="22" fillId="0" borderId="92" xfId="77" applyFont="1" applyFill="1" applyBorder="1">
      <alignment/>
      <protection/>
    </xf>
    <xf numFmtId="3" fontId="22" fillId="0" borderId="76" xfId="77" applyNumberFormat="1" applyFont="1" applyFill="1" applyBorder="1">
      <alignment/>
      <protection/>
    </xf>
    <xf numFmtId="3" fontId="22" fillId="0" borderId="111" xfId="77" applyNumberFormat="1" applyFont="1" applyFill="1" applyBorder="1">
      <alignment/>
      <protection/>
    </xf>
    <xf numFmtId="10" fontId="22" fillId="0" borderId="112" xfId="77" applyNumberFormat="1" applyFont="1" applyFill="1" applyBorder="1">
      <alignment/>
      <protection/>
    </xf>
    <xf numFmtId="10" fontId="22" fillId="0" borderId="112" xfId="77" applyNumberFormat="1" applyFont="1" applyFill="1" applyBorder="1" applyAlignment="1">
      <alignment horizontal="right"/>
      <protection/>
    </xf>
    <xf numFmtId="0" fontId="22" fillId="0" borderId="136" xfId="77" applyFont="1" applyFill="1" applyBorder="1">
      <alignment/>
      <protection/>
    </xf>
    <xf numFmtId="3" fontId="22" fillId="0" borderId="87" xfId="77" applyNumberFormat="1" applyFont="1" applyFill="1" applyBorder="1">
      <alignment/>
      <protection/>
    </xf>
    <xf numFmtId="3" fontId="22" fillId="0" borderId="127" xfId="77" applyNumberFormat="1" applyFont="1" applyFill="1" applyBorder="1">
      <alignment/>
      <protection/>
    </xf>
    <xf numFmtId="10" fontId="22" fillId="0" borderId="78" xfId="77" applyNumberFormat="1" applyFont="1" applyFill="1" applyBorder="1">
      <alignment/>
      <protection/>
    </xf>
    <xf numFmtId="10" fontId="22" fillId="0" borderId="78" xfId="77" applyNumberFormat="1" applyFont="1" applyFill="1" applyBorder="1" applyAlignment="1">
      <alignment horizontal="right"/>
      <protection/>
    </xf>
    <xf numFmtId="0" fontId="22" fillId="0" borderId="144" xfId="77" applyFont="1" applyFill="1" applyBorder="1">
      <alignment/>
      <protection/>
    </xf>
    <xf numFmtId="3" fontId="22" fillId="0" borderId="145" xfId="77" applyNumberFormat="1" applyFont="1" applyFill="1" applyBorder="1">
      <alignment/>
      <protection/>
    </xf>
    <xf numFmtId="3" fontId="22" fillId="0" borderId="44" xfId="77" applyNumberFormat="1" applyFont="1" applyFill="1" applyBorder="1">
      <alignment/>
      <protection/>
    </xf>
    <xf numFmtId="10" fontId="22" fillId="0" borderId="54" xfId="77" applyNumberFormat="1" applyFont="1" applyFill="1" applyBorder="1">
      <alignment/>
      <protection/>
    </xf>
    <xf numFmtId="10" fontId="22" fillId="0" borderId="54" xfId="77" applyNumberFormat="1" applyFont="1" applyFill="1" applyBorder="1" applyAlignment="1">
      <alignment horizontal="right"/>
      <protection/>
    </xf>
    <xf numFmtId="0" fontId="31" fillId="0" borderId="0" xfId="77" applyFont="1" applyFill="1">
      <alignment/>
      <protection/>
    </xf>
    <xf numFmtId="0" fontId="22" fillId="18" borderId="147" xfId="77" applyFont="1" applyFill="1" applyBorder="1">
      <alignment/>
      <protection/>
    </xf>
    <xf numFmtId="3" fontId="22" fillId="18" borderId="91" xfId="77" applyNumberFormat="1" applyFont="1" applyFill="1" applyBorder="1">
      <alignment/>
      <protection/>
    </xf>
    <xf numFmtId="3" fontId="22" fillId="18" borderId="90" xfId="77" applyNumberFormat="1" applyFont="1" applyFill="1" applyBorder="1">
      <alignment/>
      <protection/>
    </xf>
    <xf numFmtId="10" fontId="22" fillId="18" borderId="69" xfId="77" applyNumberFormat="1" applyFont="1" applyFill="1" applyBorder="1">
      <alignment/>
      <protection/>
    </xf>
    <xf numFmtId="10" fontId="22" fillId="18" borderId="69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37" fontId="53" fillId="2" borderId="10" xfId="54" applyFont="1" applyFill="1" applyBorder="1" applyAlignment="1">
      <alignment horizontal="center"/>
    </xf>
    <xf numFmtId="37" fontId="53" fillId="2" borderId="11" xfId="54" applyFont="1" applyFill="1" applyBorder="1" applyAlignment="1">
      <alignment horizontal="center"/>
    </xf>
    <xf numFmtId="0" fontId="25" fillId="7" borderId="10" xfId="78" applyFont="1" applyFill="1" applyBorder="1" applyAlignment="1">
      <alignment horizontal="center" vertical="center"/>
      <protection/>
    </xf>
    <xf numFmtId="0" fontId="25" fillId="7" borderId="65" xfId="78" applyFont="1" applyFill="1" applyBorder="1" applyAlignment="1">
      <alignment horizontal="center" vertical="center"/>
      <protection/>
    </xf>
    <xf numFmtId="0" fontId="25" fillId="7" borderId="11" xfId="78" applyFont="1" applyFill="1" applyBorder="1" applyAlignment="1">
      <alignment horizontal="center" vertical="center"/>
      <protection/>
    </xf>
    <xf numFmtId="1" fontId="31" fillId="7" borderId="66" xfId="78" applyNumberFormat="1" applyFont="1" applyFill="1" applyBorder="1" applyAlignment="1">
      <alignment horizontal="center" vertical="center" wrapText="1"/>
      <protection/>
    </xf>
    <xf numFmtId="0" fontId="27" fillId="7" borderId="10" xfId="78" applyFont="1" applyFill="1" applyBorder="1" applyAlignment="1">
      <alignment horizontal="center"/>
      <protection/>
    </xf>
    <xf numFmtId="0" fontId="27" fillId="7" borderId="65" xfId="78" applyFont="1" applyFill="1" applyBorder="1" applyAlignment="1">
      <alignment horizontal="center"/>
      <protection/>
    </xf>
    <xf numFmtId="0" fontId="27" fillId="7" borderId="11" xfId="78" applyFont="1" applyFill="1" applyBorder="1" applyAlignment="1">
      <alignment horizontal="center"/>
      <protection/>
    </xf>
    <xf numFmtId="0" fontId="29" fillId="0" borderId="0" xfId="78" applyFont="1">
      <alignment/>
      <protection/>
    </xf>
    <xf numFmtId="0" fontId="22" fillId="7" borderId="67" xfId="78" applyFont="1" applyFill="1" applyBorder="1" applyAlignment="1">
      <alignment vertical="center"/>
      <protection/>
    </xf>
    <xf numFmtId="49" fontId="31" fillId="7" borderId="68" xfId="78" applyNumberFormat="1" applyFont="1" applyFill="1" applyBorder="1" applyAlignment="1">
      <alignment horizontal="center" vertical="center" wrapText="1"/>
      <protection/>
    </xf>
    <xf numFmtId="1" fontId="31" fillId="7" borderId="90" xfId="78" applyNumberFormat="1" applyFont="1" applyFill="1" applyBorder="1" applyAlignment="1">
      <alignment horizontal="center" vertical="center" wrapText="1"/>
      <protection/>
    </xf>
    <xf numFmtId="1" fontId="31" fillId="7" borderId="69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43" fillId="0" borderId="89" xfId="78" applyNumberFormat="1" applyFont="1" applyBorder="1">
      <alignment/>
      <protection/>
    </xf>
    <xf numFmtId="3" fontId="43" fillId="0" borderId="72" xfId="78" applyNumberFormat="1" applyFont="1" applyBorder="1">
      <alignment/>
      <protection/>
    </xf>
    <xf numFmtId="10" fontId="43" fillId="0" borderId="141" xfId="78" applyNumberFormat="1" applyFont="1" applyBorder="1">
      <alignment/>
      <protection/>
    </xf>
    <xf numFmtId="3" fontId="43" fillId="0" borderId="141" xfId="78" applyNumberFormat="1" applyFont="1" applyBorder="1">
      <alignment/>
      <protection/>
    </xf>
    <xf numFmtId="10" fontId="43" fillId="0" borderId="74" xfId="78" applyNumberFormat="1" applyFont="1" applyBorder="1">
      <alignment/>
      <protection/>
    </xf>
    <xf numFmtId="3" fontId="43" fillId="0" borderId="94" xfId="78" applyNumberFormat="1" applyFont="1" applyBorder="1">
      <alignment/>
      <protection/>
    </xf>
    <xf numFmtId="0" fontId="43" fillId="0" borderId="0" xfId="78" applyFont="1">
      <alignment/>
      <protection/>
    </xf>
    <xf numFmtId="0" fontId="29" fillId="18" borderId="92" xfId="78" applyNumberFormat="1" applyFont="1" applyFill="1" applyBorder="1">
      <alignment/>
      <protection/>
    </xf>
    <xf numFmtId="3" fontId="29" fillId="18" borderId="75" xfId="78" applyNumberFormat="1" applyFont="1" applyFill="1" applyBorder="1">
      <alignment/>
      <protection/>
    </xf>
    <xf numFmtId="10" fontId="29" fillId="18" borderId="111" xfId="78" applyNumberFormat="1" applyFont="1" applyFill="1" applyBorder="1">
      <alignment/>
      <protection/>
    </xf>
    <xf numFmtId="3" fontId="29" fillId="18" borderId="139" xfId="78" applyNumberFormat="1" applyFont="1" applyFill="1" applyBorder="1">
      <alignment/>
      <protection/>
    </xf>
    <xf numFmtId="10" fontId="29" fillId="18" borderId="112" xfId="78" applyNumberFormat="1" applyFont="1" applyFill="1" applyBorder="1">
      <alignment/>
      <protection/>
    </xf>
    <xf numFmtId="0" fontId="54" fillId="0" borderId="0" xfId="78" applyFont="1">
      <alignment/>
      <protection/>
    </xf>
    <xf numFmtId="3" fontId="54" fillId="0" borderId="0" xfId="78" applyNumberFormat="1" applyFont="1">
      <alignment/>
      <protection/>
    </xf>
    <xf numFmtId="0" fontId="22" fillId="0" borderId="92" xfId="78" applyNumberFormat="1" applyFont="1" applyBorder="1" quotePrefix="1">
      <alignment/>
      <protection/>
    </xf>
    <xf numFmtId="3" fontId="22" fillId="0" borderId="75" xfId="78" applyNumberFormat="1" applyFont="1" applyBorder="1">
      <alignment/>
      <protection/>
    </xf>
    <xf numFmtId="10" fontId="22" fillId="0" borderId="111" xfId="78" applyNumberFormat="1" applyFont="1" applyBorder="1">
      <alignment/>
      <protection/>
    </xf>
    <xf numFmtId="3" fontId="22" fillId="0" borderId="139" xfId="78" applyNumberFormat="1" applyFont="1" applyBorder="1" quotePrefix="1">
      <alignment/>
      <protection/>
    </xf>
    <xf numFmtId="10" fontId="22" fillId="0" borderId="112" xfId="78" applyNumberFormat="1" applyFont="1" applyBorder="1">
      <alignment/>
      <protection/>
    </xf>
    <xf numFmtId="3" fontId="22" fillId="0" borderId="139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29" fillId="18" borderId="89" xfId="78" applyNumberFormat="1" applyFont="1" applyFill="1" applyBorder="1">
      <alignment/>
      <protection/>
    </xf>
    <xf numFmtId="3" fontId="29" fillId="18" borderId="71" xfId="78" applyNumberFormat="1" applyFont="1" applyFill="1" applyBorder="1">
      <alignment/>
      <protection/>
    </xf>
    <xf numFmtId="10" fontId="29" fillId="18" borderId="73" xfId="78" applyNumberFormat="1" applyFont="1" applyFill="1" applyBorder="1">
      <alignment/>
      <protection/>
    </xf>
    <xf numFmtId="3" fontId="29" fillId="18" borderId="141" xfId="78" applyNumberFormat="1" applyFont="1" applyFill="1" applyBorder="1">
      <alignment/>
      <protection/>
    </xf>
    <xf numFmtId="10" fontId="29" fillId="18" borderId="74" xfId="78" applyNumberFormat="1" applyFont="1" applyFill="1" applyBorder="1">
      <alignment/>
      <protection/>
    </xf>
    <xf numFmtId="10" fontId="29" fillId="18" borderId="141" xfId="78" applyNumberFormat="1" applyFont="1" applyFill="1" applyBorder="1">
      <alignment/>
      <protection/>
    </xf>
    <xf numFmtId="3" fontId="29" fillId="18" borderId="93" xfId="78" applyNumberFormat="1" applyFont="1" applyFill="1" applyBorder="1">
      <alignment/>
      <protection/>
    </xf>
    <xf numFmtId="10" fontId="29" fillId="0" borderId="0" xfId="78" applyNumberFormat="1" applyFont="1" applyFill="1" applyBorder="1">
      <alignment/>
      <protection/>
    </xf>
    <xf numFmtId="0" fontId="22" fillId="0" borderId="136" xfId="78" applyNumberFormat="1" applyFont="1" applyBorder="1" quotePrefix="1">
      <alignment/>
      <protection/>
    </xf>
    <xf numFmtId="3" fontId="22" fillId="0" borderId="86" xfId="78" applyNumberFormat="1" applyFont="1" applyBorder="1">
      <alignment/>
      <protection/>
    </xf>
    <xf numFmtId="3" fontId="22" fillId="0" borderId="137" xfId="78" applyNumberFormat="1" applyFont="1" applyBorder="1" quotePrefix="1">
      <alignment/>
      <protection/>
    </xf>
    <xf numFmtId="3" fontId="22" fillId="0" borderId="137" xfId="78" applyNumberFormat="1" applyFont="1" applyBorder="1">
      <alignment/>
      <protection/>
    </xf>
    <xf numFmtId="10" fontId="22" fillId="0" borderId="78" xfId="78" applyNumberFormat="1" applyFont="1" applyBorder="1">
      <alignment/>
      <protection/>
    </xf>
    <xf numFmtId="3" fontId="29" fillId="18" borderId="93" xfId="78" applyNumberFormat="1" applyFont="1" applyFill="1" applyBorder="1" quotePrefix="1">
      <alignment/>
      <protection/>
    </xf>
    <xf numFmtId="3" fontId="22" fillId="0" borderId="111" xfId="78" applyNumberFormat="1" applyFont="1" applyBorder="1">
      <alignment/>
      <protection/>
    </xf>
    <xf numFmtId="0" fontId="22" fillId="18" borderId="10" xfId="78" applyNumberFormat="1" applyFont="1" applyFill="1" applyBorder="1">
      <alignment/>
      <protection/>
    </xf>
    <xf numFmtId="3" fontId="22" fillId="18" borderId="91" xfId="78" applyNumberFormat="1" applyFont="1" applyFill="1" applyBorder="1">
      <alignment/>
      <protection/>
    </xf>
    <xf numFmtId="10" fontId="22" fillId="18" borderId="90" xfId="78" applyNumberFormat="1" applyFont="1" applyFill="1" applyBorder="1">
      <alignment/>
      <protection/>
    </xf>
    <xf numFmtId="3" fontId="22" fillId="18" borderId="90" xfId="78" applyNumberFormat="1" applyFont="1" applyFill="1" applyBorder="1" quotePrefix="1">
      <alignment/>
      <protection/>
    </xf>
    <xf numFmtId="10" fontId="22" fillId="18" borderId="69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37" fontId="53" fillId="2" borderId="10" xfId="55" applyFont="1" applyFill="1" applyBorder="1" applyAlignment="1">
      <alignment horizontal="center"/>
    </xf>
    <xf numFmtId="37" fontId="53" fillId="2" borderId="11" xfId="55" applyFont="1" applyFill="1" applyBorder="1" applyAlignment="1">
      <alignment horizontal="center"/>
    </xf>
    <xf numFmtId="0" fontId="25" fillId="7" borderId="88" xfId="79" applyFont="1" applyFill="1" applyBorder="1" applyAlignment="1">
      <alignment horizontal="center" vertical="center"/>
      <protection/>
    </xf>
    <xf numFmtId="0" fontId="25" fillId="7" borderId="52" xfId="79" applyFont="1" applyFill="1" applyBorder="1" applyAlignment="1">
      <alignment horizontal="center" vertical="center"/>
      <protection/>
    </xf>
    <xf numFmtId="0" fontId="25" fillId="7" borderId="31" xfId="79" applyFont="1" applyFill="1" applyBorder="1" applyAlignment="1">
      <alignment horizontal="center" vertical="center"/>
      <protection/>
    </xf>
    <xf numFmtId="1" fontId="28" fillId="7" borderId="89" xfId="79" applyNumberFormat="1" applyFont="1" applyFill="1" applyBorder="1" applyAlignment="1">
      <alignment horizontal="center" vertical="center" wrapText="1"/>
      <protection/>
    </xf>
    <xf numFmtId="0" fontId="31" fillId="7" borderId="91" xfId="79" applyFont="1" applyFill="1" applyBorder="1" applyAlignment="1">
      <alignment horizontal="center"/>
      <protection/>
    </xf>
    <xf numFmtId="0" fontId="31" fillId="7" borderId="90" xfId="79" applyFont="1" applyFill="1" applyBorder="1" applyAlignment="1">
      <alignment horizontal="center"/>
      <protection/>
    </xf>
    <xf numFmtId="0" fontId="31" fillId="7" borderId="69" xfId="79" applyFont="1" applyFill="1" applyBorder="1" applyAlignment="1">
      <alignment horizontal="center"/>
      <protection/>
    </xf>
    <xf numFmtId="0" fontId="30" fillId="7" borderId="92" xfId="79" applyFont="1" applyFill="1" applyBorder="1" applyAlignment="1">
      <alignment vertical="center"/>
      <protection/>
    </xf>
    <xf numFmtId="49" fontId="27" fillId="7" borderId="72" xfId="79" applyNumberFormat="1" applyFont="1" applyFill="1" applyBorder="1" applyAlignment="1">
      <alignment horizontal="center" vertical="center" wrapText="1"/>
      <protection/>
    </xf>
    <xf numFmtId="49" fontId="27" fillId="7" borderId="141" xfId="79" applyNumberFormat="1" applyFont="1" applyFill="1" applyBorder="1" applyAlignment="1">
      <alignment horizontal="center" vertical="center" wrapText="1"/>
      <protection/>
    </xf>
    <xf numFmtId="1" fontId="31" fillId="7" borderId="74" xfId="79" applyNumberFormat="1" applyFont="1" applyFill="1" applyBorder="1" applyAlignment="1">
      <alignment horizontal="center" vertical="center" wrapText="1"/>
      <protection/>
    </xf>
    <xf numFmtId="1" fontId="31" fillId="7" borderId="77" xfId="79" applyNumberFormat="1" applyFont="1" applyFill="1" applyBorder="1" applyAlignment="1">
      <alignment horizontal="center" vertical="center" wrapText="1"/>
      <protection/>
    </xf>
    <xf numFmtId="1" fontId="27" fillId="7" borderId="72" xfId="79" applyNumberFormat="1" applyFont="1" applyFill="1" applyBorder="1" applyAlignment="1">
      <alignment horizontal="center" vertical="center" wrapText="1"/>
      <protection/>
    </xf>
    <xf numFmtId="1" fontId="27" fillId="7" borderId="141" xfId="79" applyNumberFormat="1" applyFont="1" applyFill="1" applyBorder="1" applyAlignment="1">
      <alignment horizontal="center" vertical="center" wrapText="1"/>
      <protection/>
    </xf>
    <xf numFmtId="1" fontId="29" fillId="0" borderId="0" xfId="79" applyNumberFormat="1" applyFont="1" applyFill="1" applyAlignment="1">
      <alignment horizontal="center" vertical="center" wrapText="1"/>
      <protection/>
    </xf>
    <xf numFmtId="0" fontId="30" fillId="7" borderId="113" xfId="79" applyFont="1" applyFill="1" applyBorder="1" applyAlignment="1">
      <alignment vertical="center"/>
      <protection/>
    </xf>
    <xf numFmtId="49" fontId="31" fillId="7" borderId="80" xfId="79" applyNumberFormat="1" applyFont="1" applyFill="1" applyBorder="1" applyAlignment="1">
      <alignment horizontal="center" vertical="center" wrapText="1"/>
      <protection/>
    </xf>
    <xf numFmtId="49" fontId="31" fillId="7" borderId="97" xfId="79" applyNumberFormat="1" applyFont="1" applyFill="1" applyBorder="1" applyAlignment="1">
      <alignment horizontal="center" vertical="center" wrapText="1"/>
      <protection/>
    </xf>
    <xf numFmtId="0" fontId="22" fillId="7" borderId="101" xfId="79" applyFont="1" applyFill="1" applyBorder="1" applyAlignment="1">
      <alignment horizontal="center" vertical="center" wrapText="1"/>
      <protection/>
    </xf>
    <xf numFmtId="0" fontId="22" fillId="7" borderId="142" xfId="79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44" fillId="0" borderId="66" xfId="79" applyNumberFormat="1" applyFont="1" applyFill="1" applyBorder="1">
      <alignment/>
      <protection/>
    </xf>
    <xf numFmtId="3" fontId="44" fillId="0" borderId="143" xfId="79" applyNumberFormat="1" applyFont="1" applyFill="1" applyBorder="1">
      <alignment/>
      <protection/>
    </xf>
    <xf numFmtId="3" fontId="44" fillId="0" borderId="32" xfId="79" applyNumberFormat="1" applyFont="1" applyFill="1" applyBorder="1">
      <alignment/>
      <protection/>
    </xf>
    <xf numFmtId="3" fontId="44" fillId="0" borderId="30" xfId="79" applyNumberFormat="1" applyFont="1" applyFill="1" applyBorder="1">
      <alignment/>
      <protection/>
    </xf>
    <xf numFmtId="10" fontId="44" fillId="0" borderId="70" xfId="79" applyNumberFormat="1" applyFont="1" applyFill="1" applyBorder="1">
      <alignment/>
      <protection/>
    </xf>
    <xf numFmtId="10" fontId="44" fillId="0" borderId="70" xfId="79" applyNumberFormat="1" applyFont="1" applyFill="1" applyBorder="1" applyAlignment="1">
      <alignment horizontal="right"/>
      <protection/>
    </xf>
    <xf numFmtId="0" fontId="44" fillId="0" borderId="0" xfId="79" applyFont="1" applyFill="1">
      <alignment/>
      <protection/>
    </xf>
    <xf numFmtId="0" fontId="29" fillId="18" borderId="89" xfId="79" applyFont="1" applyFill="1" applyBorder="1">
      <alignment/>
      <protection/>
    </xf>
    <xf numFmtId="3" fontId="29" fillId="18" borderId="72" xfId="79" applyNumberFormat="1" applyFont="1" applyFill="1" applyBorder="1">
      <alignment/>
      <protection/>
    </xf>
    <xf numFmtId="3" fontId="29" fillId="18" borderId="141" xfId="79" applyNumberFormat="1" applyFont="1" applyFill="1" applyBorder="1">
      <alignment/>
      <protection/>
    </xf>
    <xf numFmtId="10" fontId="29" fillId="18" borderId="74" xfId="79" applyNumberFormat="1" applyFont="1" applyFill="1" applyBorder="1">
      <alignment/>
      <protection/>
    </xf>
    <xf numFmtId="10" fontId="29" fillId="18" borderId="74" xfId="79" applyNumberFormat="1" applyFont="1" applyFill="1" applyBorder="1" applyAlignment="1">
      <alignment horizontal="right"/>
      <protection/>
    </xf>
    <xf numFmtId="0" fontId="27" fillId="0" borderId="0" xfId="79" applyFont="1" applyFill="1">
      <alignment/>
      <protection/>
    </xf>
    <xf numFmtId="0" fontId="22" fillId="0" borderId="92" xfId="79" applyFont="1" applyFill="1" applyBorder="1">
      <alignment/>
      <protection/>
    </xf>
    <xf numFmtId="3" fontId="22" fillId="0" borderId="76" xfId="79" applyNumberFormat="1" applyFont="1" applyFill="1" applyBorder="1">
      <alignment/>
      <protection/>
    </xf>
    <xf numFmtId="3" fontId="22" fillId="0" borderId="111" xfId="79" applyNumberFormat="1" applyFont="1" applyFill="1" applyBorder="1">
      <alignment/>
      <protection/>
    </xf>
    <xf numFmtId="10" fontId="22" fillId="0" borderId="112" xfId="79" applyNumberFormat="1" applyFont="1" applyFill="1" applyBorder="1">
      <alignment/>
      <protection/>
    </xf>
    <xf numFmtId="10" fontId="22" fillId="0" borderId="112" xfId="79" applyNumberFormat="1" applyFont="1" applyFill="1" applyBorder="1" applyAlignment="1">
      <alignment horizontal="right"/>
      <protection/>
    </xf>
    <xf numFmtId="0" fontId="22" fillId="0" borderId="113" xfId="79" applyFont="1" applyFill="1" applyBorder="1">
      <alignment/>
      <protection/>
    </xf>
    <xf numFmtId="3" fontId="22" fillId="0" borderId="80" xfId="79" applyNumberFormat="1" applyFont="1" applyFill="1" applyBorder="1">
      <alignment/>
      <protection/>
    </xf>
    <xf numFmtId="3" fontId="22" fillId="0" borderId="97" xfId="79" applyNumberFormat="1" applyFont="1" applyFill="1" applyBorder="1">
      <alignment/>
      <protection/>
    </xf>
    <xf numFmtId="10" fontId="22" fillId="0" borderId="101" xfId="79" applyNumberFormat="1" applyFont="1" applyFill="1" applyBorder="1">
      <alignment/>
      <protection/>
    </xf>
    <xf numFmtId="0" fontId="22" fillId="0" borderId="136" xfId="79" applyFont="1" applyFill="1" applyBorder="1">
      <alignment/>
      <protection/>
    </xf>
    <xf numFmtId="3" fontId="22" fillId="0" borderId="87" xfId="79" applyNumberFormat="1" applyFont="1" applyFill="1" applyBorder="1">
      <alignment/>
      <protection/>
    </xf>
    <xf numFmtId="3" fontId="22" fillId="0" borderId="127" xfId="79" applyNumberFormat="1" applyFont="1" applyFill="1" applyBorder="1">
      <alignment/>
      <protection/>
    </xf>
    <xf numFmtId="10" fontId="22" fillId="0" borderId="78" xfId="79" applyNumberFormat="1" applyFont="1" applyFill="1" applyBorder="1">
      <alignment/>
      <protection/>
    </xf>
    <xf numFmtId="10" fontId="22" fillId="0" borderId="78" xfId="79" applyNumberFormat="1" applyFont="1" applyFill="1" applyBorder="1" applyAlignment="1">
      <alignment horizontal="right"/>
      <protection/>
    </xf>
    <xf numFmtId="0" fontId="29" fillId="18" borderId="136" xfId="79" applyFont="1" applyFill="1" applyBorder="1">
      <alignment/>
      <protection/>
    </xf>
    <xf numFmtId="3" fontId="29" fillId="18" borderId="87" xfId="79" applyNumberFormat="1" applyFont="1" applyFill="1" applyBorder="1">
      <alignment/>
      <protection/>
    </xf>
    <xf numFmtId="3" fontId="29" fillId="18" borderId="127" xfId="79" applyNumberFormat="1" applyFont="1" applyFill="1" applyBorder="1">
      <alignment/>
      <protection/>
    </xf>
    <xf numFmtId="10" fontId="29" fillId="18" borderId="78" xfId="79" applyNumberFormat="1" applyFont="1" applyFill="1" applyBorder="1">
      <alignment/>
      <protection/>
    </xf>
    <xf numFmtId="10" fontId="29" fillId="18" borderId="78" xfId="79" applyNumberFormat="1" applyFont="1" applyFill="1" applyBorder="1" applyAlignment="1">
      <alignment horizontal="right"/>
      <protection/>
    </xf>
    <xf numFmtId="10" fontId="29" fillId="18" borderId="112" xfId="79" applyNumberFormat="1" applyFont="1" applyFill="1" applyBorder="1" applyAlignment="1">
      <alignment horizontal="right"/>
      <protection/>
    </xf>
    <xf numFmtId="0" fontId="31" fillId="0" borderId="0" xfId="79" applyFont="1" applyFill="1">
      <alignment/>
      <protection/>
    </xf>
    <xf numFmtId="0" fontId="22" fillId="18" borderId="147" xfId="79" applyFont="1" applyFill="1" applyBorder="1">
      <alignment/>
      <protection/>
    </xf>
    <xf numFmtId="3" fontId="22" fillId="18" borderId="91" xfId="79" applyNumberFormat="1" applyFont="1" applyFill="1" applyBorder="1">
      <alignment/>
      <protection/>
    </xf>
    <xf numFmtId="3" fontId="22" fillId="18" borderId="90" xfId="79" applyNumberFormat="1" applyFont="1" applyFill="1" applyBorder="1">
      <alignment/>
      <protection/>
    </xf>
    <xf numFmtId="10" fontId="22" fillId="18" borderId="69" xfId="79" applyNumberFormat="1" applyFont="1" applyFill="1" applyBorder="1">
      <alignment/>
      <protection/>
    </xf>
    <xf numFmtId="10" fontId="22" fillId="18" borderId="69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37" fontId="53" fillId="2" borderId="10" xfId="56" applyFont="1" applyFill="1" applyBorder="1" applyAlignment="1">
      <alignment horizontal="center"/>
    </xf>
    <xf numFmtId="37" fontId="53" fillId="2" borderId="11" xfId="56" applyFont="1" applyFill="1" applyBorder="1" applyAlignment="1">
      <alignment horizontal="center"/>
    </xf>
    <xf numFmtId="0" fontId="25" fillId="7" borderId="88" xfId="80" applyFont="1" applyFill="1" applyBorder="1" applyAlignment="1">
      <alignment horizontal="center" vertical="center"/>
      <protection/>
    </xf>
    <xf numFmtId="0" fontId="25" fillId="7" borderId="52" xfId="80" applyFont="1" applyFill="1" applyBorder="1" applyAlignment="1">
      <alignment horizontal="center" vertical="center"/>
      <protection/>
    </xf>
    <xf numFmtId="0" fontId="25" fillId="7" borderId="31" xfId="80" applyFont="1" applyFill="1" applyBorder="1" applyAlignment="1">
      <alignment horizontal="center" vertical="center"/>
      <protection/>
    </xf>
    <xf numFmtId="1" fontId="28" fillId="7" borderId="89" xfId="80" applyNumberFormat="1" applyFont="1" applyFill="1" applyBorder="1" applyAlignment="1">
      <alignment horizontal="center" vertical="center" wrapText="1"/>
      <protection/>
    </xf>
    <xf numFmtId="0" fontId="31" fillId="7" borderId="91" xfId="80" applyFont="1" applyFill="1" applyBorder="1" applyAlignment="1">
      <alignment horizontal="center"/>
      <protection/>
    </xf>
    <xf numFmtId="0" fontId="31" fillId="7" borderId="90" xfId="80" applyFont="1" applyFill="1" applyBorder="1" applyAlignment="1">
      <alignment horizontal="center"/>
      <protection/>
    </xf>
    <xf numFmtId="0" fontId="31" fillId="7" borderId="69" xfId="80" applyFont="1" applyFill="1" applyBorder="1" applyAlignment="1">
      <alignment horizontal="center"/>
      <protection/>
    </xf>
    <xf numFmtId="0" fontId="30" fillId="7" borderId="92" xfId="80" applyFont="1" applyFill="1" applyBorder="1" applyAlignment="1">
      <alignment vertical="center"/>
      <protection/>
    </xf>
    <xf numFmtId="49" fontId="27" fillId="7" borderId="72" xfId="80" applyNumberFormat="1" applyFont="1" applyFill="1" applyBorder="1" applyAlignment="1">
      <alignment horizontal="center" vertical="center" wrapText="1"/>
      <protection/>
    </xf>
    <xf numFmtId="49" fontId="27" fillId="7" borderId="141" xfId="80" applyNumberFormat="1" applyFont="1" applyFill="1" applyBorder="1" applyAlignment="1">
      <alignment horizontal="center" vertical="center" wrapText="1"/>
      <protection/>
    </xf>
    <xf numFmtId="1" fontId="31" fillId="7" borderId="74" xfId="80" applyNumberFormat="1" applyFont="1" applyFill="1" applyBorder="1" applyAlignment="1">
      <alignment horizontal="center" vertical="center" wrapText="1"/>
      <protection/>
    </xf>
    <xf numFmtId="1" fontId="31" fillId="7" borderId="77" xfId="80" applyNumberFormat="1" applyFont="1" applyFill="1" applyBorder="1" applyAlignment="1">
      <alignment horizontal="center" vertical="center" wrapText="1"/>
      <protection/>
    </xf>
    <xf numFmtId="1" fontId="27" fillId="7" borderId="72" xfId="80" applyNumberFormat="1" applyFont="1" applyFill="1" applyBorder="1" applyAlignment="1">
      <alignment horizontal="center" vertical="center" wrapText="1"/>
      <protection/>
    </xf>
    <xf numFmtId="1" fontId="27" fillId="7" borderId="141" xfId="80" applyNumberFormat="1" applyFont="1" applyFill="1" applyBorder="1" applyAlignment="1">
      <alignment horizontal="center" vertical="center" wrapText="1"/>
      <protection/>
    </xf>
    <xf numFmtId="1" fontId="29" fillId="0" borderId="0" xfId="80" applyNumberFormat="1" applyFont="1" applyFill="1" applyAlignment="1">
      <alignment horizontal="center" vertical="center" wrapText="1"/>
      <protection/>
    </xf>
    <xf numFmtId="0" fontId="30" fillId="7" borderId="113" xfId="80" applyFont="1" applyFill="1" applyBorder="1" applyAlignment="1">
      <alignment vertical="center"/>
      <protection/>
    </xf>
    <xf numFmtId="49" fontId="31" fillId="7" borderId="80" xfId="80" applyNumberFormat="1" applyFont="1" applyFill="1" applyBorder="1" applyAlignment="1">
      <alignment horizontal="center" vertical="center" wrapText="1"/>
      <protection/>
    </xf>
    <xf numFmtId="49" fontId="31" fillId="7" borderId="97" xfId="80" applyNumberFormat="1" applyFont="1" applyFill="1" applyBorder="1" applyAlignment="1">
      <alignment horizontal="center" vertical="center" wrapText="1"/>
      <protection/>
    </xf>
    <xf numFmtId="0" fontId="22" fillId="7" borderId="101" xfId="80" applyFont="1" applyFill="1" applyBorder="1" applyAlignment="1">
      <alignment horizontal="center" vertical="center" wrapText="1"/>
      <protection/>
    </xf>
    <xf numFmtId="0" fontId="22" fillId="7" borderId="142" xfId="80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44" fillId="0" borderId="66" xfId="80" applyNumberFormat="1" applyFont="1" applyFill="1" applyBorder="1">
      <alignment/>
      <protection/>
    </xf>
    <xf numFmtId="3" fontId="44" fillId="0" borderId="143" xfId="80" applyNumberFormat="1" applyFont="1" applyFill="1" applyBorder="1">
      <alignment/>
      <protection/>
    </xf>
    <xf numFmtId="3" fontId="44" fillId="0" borderId="32" xfId="80" applyNumberFormat="1" applyFont="1" applyFill="1" applyBorder="1">
      <alignment/>
      <protection/>
    </xf>
    <xf numFmtId="3" fontId="44" fillId="0" borderId="30" xfId="80" applyNumberFormat="1" applyFont="1" applyFill="1" applyBorder="1">
      <alignment/>
      <protection/>
    </xf>
    <xf numFmtId="10" fontId="44" fillId="0" borderId="70" xfId="80" applyNumberFormat="1" applyFont="1" applyFill="1" applyBorder="1">
      <alignment/>
      <protection/>
    </xf>
    <xf numFmtId="10" fontId="44" fillId="0" borderId="70" xfId="80" applyNumberFormat="1" applyFont="1" applyFill="1" applyBorder="1" applyAlignment="1">
      <alignment horizontal="right"/>
      <protection/>
    </xf>
    <xf numFmtId="0" fontId="44" fillId="0" borderId="0" xfId="80" applyFont="1" applyFill="1">
      <alignment/>
      <protection/>
    </xf>
    <xf numFmtId="0" fontId="29" fillId="18" borderId="89" xfId="80" applyFont="1" applyFill="1" applyBorder="1">
      <alignment/>
      <protection/>
    </xf>
    <xf numFmtId="3" fontId="29" fillId="18" borderId="72" xfId="80" applyNumberFormat="1" applyFont="1" applyFill="1" applyBorder="1">
      <alignment/>
      <protection/>
    </xf>
    <xf numFmtId="3" fontId="29" fillId="18" borderId="141" xfId="80" applyNumberFormat="1" applyFont="1" applyFill="1" applyBorder="1">
      <alignment/>
      <protection/>
    </xf>
    <xf numFmtId="10" fontId="29" fillId="18" borderId="74" xfId="80" applyNumberFormat="1" applyFont="1" applyFill="1" applyBorder="1">
      <alignment/>
      <protection/>
    </xf>
    <xf numFmtId="10" fontId="29" fillId="18" borderId="74" xfId="80" applyNumberFormat="1" applyFont="1" applyFill="1" applyBorder="1" applyAlignment="1">
      <alignment horizontal="right"/>
      <protection/>
    </xf>
    <xf numFmtId="0" fontId="27" fillId="0" borderId="0" xfId="80" applyFont="1" applyFill="1">
      <alignment/>
      <protection/>
    </xf>
    <xf numFmtId="0" fontId="22" fillId="0" borderId="92" xfId="80" applyFont="1" applyFill="1" applyBorder="1">
      <alignment/>
      <protection/>
    </xf>
    <xf numFmtId="3" fontId="22" fillId="0" borderId="76" xfId="80" applyNumberFormat="1" applyFont="1" applyFill="1" applyBorder="1">
      <alignment/>
      <protection/>
    </xf>
    <xf numFmtId="3" fontId="22" fillId="0" borderId="111" xfId="80" applyNumberFormat="1" applyFont="1" applyFill="1" applyBorder="1">
      <alignment/>
      <protection/>
    </xf>
    <xf numFmtId="10" fontId="22" fillId="0" borderId="112" xfId="80" applyNumberFormat="1" applyFont="1" applyFill="1" applyBorder="1">
      <alignment/>
      <protection/>
    </xf>
    <xf numFmtId="10" fontId="22" fillId="0" borderId="112" xfId="80" applyNumberFormat="1" applyFont="1" applyFill="1" applyBorder="1" applyAlignment="1">
      <alignment horizontal="right"/>
      <protection/>
    </xf>
    <xf numFmtId="0" fontId="22" fillId="0" borderId="136" xfId="80" applyFont="1" applyFill="1" applyBorder="1">
      <alignment/>
      <protection/>
    </xf>
    <xf numFmtId="3" fontId="22" fillId="0" borderId="87" xfId="80" applyNumberFormat="1" applyFont="1" applyFill="1" applyBorder="1">
      <alignment/>
      <protection/>
    </xf>
    <xf numFmtId="3" fontId="22" fillId="0" borderId="127" xfId="80" applyNumberFormat="1" applyFont="1" applyFill="1" applyBorder="1">
      <alignment/>
      <protection/>
    </xf>
    <xf numFmtId="10" fontId="22" fillId="0" borderId="78" xfId="80" applyNumberFormat="1" applyFont="1" applyFill="1" applyBorder="1">
      <alignment/>
      <protection/>
    </xf>
    <xf numFmtId="10" fontId="22" fillId="0" borderId="78" xfId="80" applyNumberFormat="1" applyFont="1" applyFill="1" applyBorder="1" applyAlignment="1">
      <alignment horizontal="right"/>
      <protection/>
    </xf>
    <xf numFmtId="0" fontId="29" fillId="18" borderId="136" xfId="80" applyFont="1" applyFill="1" applyBorder="1">
      <alignment/>
      <protection/>
    </xf>
    <xf numFmtId="3" fontId="29" fillId="18" borderId="87" xfId="80" applyNumberFormat="1" applyFont="1" applyFill="1" applyBorder="1">
      <alignment/>
      <protection/>
    </xf>
    <xf numFmtId="3" fontId="29" fillId="18" borderId="127" xfId="80" applyNumberFormat="1" applyFont="1" applyFill="1" applyBorder="1">
      <alignment/>
      <protection/>
    </xf>
    <xf numFmtId="10" fontId="29" fillId="18" borderId="78" xfId="80" applyNumberFormat="1" applyFont="1" applyFill="1" applyBorder="1">
      <alignment/>
      <protection/>
    </xf>
    <xf numFmtId="10" fontId="29" fillId="18" borderId="78" xfId="80" applyNumberFormat="1" applyFont="1" applyFill="1" applyBorder="1" applyAlignment="1">
      <alignment horizontal="right"/>
      <protection/>
    </xf>
    <xf numFmtId="10" fontId="29" fillId="18" borderId="112" xfId="80" applyNumberFormat="1" applyFont="1" applyFill="1" applyBorder="1" applyAlignment="1">
      <alignment horizontal="right"/>
      <protection/>
    </xf>
    <xf numFmtId="0" fontId="31" fillId="0" borderId="0" xfId="80" applyFont="1" applyFill="1">
      <alignment/>
      <protection/>
    </xf>
    <xf numFmtId="0" fontId="22" fillId="18" borderId="147" xfId="80" applyFont="1" applyFill="1" applyBorder="1">
      <alignment/>
      <protection/>
    </xf>
    <xf numFmtId="3" fontId="22" fillId="18" borderId="91" xfId="80" applyNumberFormat="1" applyFont="1" applyFill="1" applyBorder="1">
      <alignment/>
      <protection/>
    </xf>
    <xf numFmtId="3" fontId="22" fillId="18" borderId="90" xfId="80" applyNumberFormat="1" applyFont="1" applyFill="1" applyBorder="1">
      <alignment/>
      <protection/>
    </xf>
    <xf numFmtId="10" fontId="22" fillId="18" borderId="69" xfId="80" applyNumberFormat="1" applyFont="1" applyFill="1" applyBorder="1">
      <alignment/>
      <protection/>
    </xf>
    <xf numFmtId="10" fontId="22" fillId="18" borderId="69" xfId="80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37" fontId="53" fillId="2" borderId="10" xfId="47" applyFont="1" applyFill="1" applyBorder="1" applyAlignment="1">
      <alignment horizontal="center"/>
    </xf>
    <xf numFmtId="37" fontId="53" fillId="2" borderId="11" xfId="47" applyFont="1" applyFill="1" applyBorder="1" applyAlignment="1">
      <alignment horizontal="center"/>
    </xf>
    <xf numFmtId="0" fontId="25" fillId="7" borderId="88" xfId="65" applyFont="1" applyFill="1" applyBorder="1" applyAlignment="1">
      <alignment horizontal="center" vertical="center"/>
      <protection/>
    </xf>
    <xf numFmtId="0" fontId="25" fillId="7" borderId="52" xfId="65" applyFont="1" applyFill="1" applyBorder="1" applyAlignment="1">
      <alignment horizontal="center" vertical="center"/>
      <protection/>
    </xf>
    <xf numFmtId="0" fontId="25" fillId="7" borderId="31" xfId="65" applyFont="1" applyFill="1" applyBorder="1" applyAlignment="1">
      <alignment horizontal="center" vertical="center"/>
      <protection/>
    </xf>
    <xf numFmtId="1" fontId="28" fillId="7" borderId="89" xfId="65" applyNumberFormat="1" applyFont="1" applyFill="1" applyBorder="1" applyAlignment="1">
      <alignment horizontal="center" vertical="center" wrapText="1"/>
      <protection/>
    </xf>
    <xf numFmtId="0" fontId="31" fillId="7" borderId="91" xfId="65" applyFont="1" applyFill="1" applyBorder="1" applyAlignment="1">
      <alignment horizontal="center"/>
      <protection/>
    </xf>
    <xf numFmtId="0" fontId="31" fillId="7" borderId="90" xfId="65" applyFont="1" applyFill="1" applyBorder="1" applyAlignment="1">
      <alignment horizontal="center"/>
      <protection/>
    </xf>
    <xf numFmtId="0" fontId="31" fillId="7" borderId="69" xfId="65" applyFont="1" applyFill="1" applyBorder="1" applyAlignment="1">
      <alignment horizontal="center"/>
      <protection/>
    </xf>
    <xf numFmtId="0" fontId="30" fillId="7" borderId="92" xfId="65" applyFont="1" applyFill="1" applyBorder="1" applyAlignment="1">
      <alignment vertical="center"/>
      <protection/>
    </xf>
    <xf numFmtId="49" fontId="31" fillId="7" borderId="72" xfId="65" applyNumberFormat="1" applyFont="1" applyFill="1" applyBorder="1" applyAlignment="1">
      <alignment horizontal="center" vertical="center" wrapText="1"/>
      <protection/>
    </xf>
    <xf numFmtId="49" fontId="31" fillId="7" borderId="141" xfId="65" applyNumberFormat="1" applyFont="1" applyFill="1" applyBorder="1" applyAlignment="1">
      <alignment horizontal="center" vertical="center" wrapText="1"/>
      <protection/>
    </xf>
    <xf numFmtId="1" fontId="31" fillId="7" borderId="74" xfId="65" applyNumberFormat="1" applyFont="1" applyFill="1" applyBorder="1" applyAlignment="1">
      <alignment horizontal="center" vertical="center" wrapText="1"/>
      <protection/>
    </xf>
    <xf numFmtId="1" fontId="31" fillId="7" borderId="77" xfId="65" applyNumberFormat="1" applyFont="1" applyFill="1" applyBorder="1" applyAlignment="1">
      <alignment horizontal="center" vertical="center" wrapText="1"/>
      <protection/>
    </xf>
    <xf numFmtId="1" fontId="31" fillId="7" borderId="72" xfId="65" applyNumberFormat="1" applyFont="1" applyFill="1" applyBorder="1" applyAlignment="1">
      <alignment horizontal="center" vertical="center" wrapText="1"/>
      <protection/>
    </xf>
    <xf numFmtId="1" fontId="31" fillId="7" borderId="141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0" fontId="30" fillId="7" borderId="113" xfId="65" applyFont="1" applyFill="1" applyBorder="1" applyAlignment="1">
      <alignment vertical="center"/>
      <protection/>
    </xf>
    <xf numFmtId="49" fontId="31" fillId="7" borderId="80" xfId="65" applyNumberFormat="1" applyFont="1" applyFill="1" applyBorder="1" applyAlignment="1">
      <alignment horizontal="center" vertical="center" wrapText="1"/>
      <protection/>
    </xf>
    <xf numFmtId="49" fontId="31" fillId="7" borderId="97" xfId="65" applyNumberFormat="1" applyFont="1" applyFill="1" applyBorder="1" applyAlignment="1">
      <alignment horizontal="center" vertical="center" wrapText="1"/>
      <protection/>
    </xf>
    <xf numFmtId="0" fontId="22" fillId="7" borderId="101" xfId="65" applyFont="1" applyFill="1" applyBorder="1" applyAlignment="1">
      <alignment horizontal="center" vertical="center" wrapText="1"/>
      <protection/>
    </xf>
    <xf numFmtId="0" fontId="22" fillId="7" borderId="142" xfId="65" applyFont="1" applyFill="1" applyBorder="1" applyAlignment="1">
      <alignment horizontal="center" vertical="center" wrapText="1"/>
      <protection/>
    </xf>
    <xf numFmtId="0" fontId="54" fillId="0" borderId="102" xfId="65" applyNumberFormat="1" applyFont="1" applyFill="1" applyBorder="1">
      <alignment/>
      <protection/>
    </xf>
    <xf numFmtId="3" fontId="54" fillId="0" borderId="83" xfId="65" applyNumberFormat="1" applyFont="1" applyFill="1" applyBorder="1">
      <alignment/>
      <protection/>
    </xf>
    <xf numFmtId="3" fontId="54" fillId="0" borderId="103" xfId="65" applyNumberFormat="1" applyFont="1" applyFill="1" applyBorder="1">
      <alignment/>
      <protection/>
    </xf>
    <xf numFmtId="3" fontId="54" fillId="0" borderId="104" xfId="65" applyNumberFormat="1" applyFont="1" applyFill="1" applyBorder="1">
      <alignment/>
      <protection/>
    </xf>
    <xf numFmtId="10" fontId="54" fillId="0" borderId="85" xfId="65" applyNumberFormat="1" applyFont="1" applyFill="1" applyBorder="1">
      <alignment/>
      <protection/>
    </xf>
    <xf numFmtId="0" fontId="54" fillId="0" borderId="0" xfId="65" applyFont="1" applyFill="1">
      <alignment/>
      <protection/>
    </xf>
    <xf numFmtId="0" fontId="22" fillId="0" borderId="136" xfId="65" applyFont="1" applyFill="1" applyBorder="1">
      <alignment/>
      <protection/>
    </xf>
    <xf numFmtId="3" fontId="22" fillId="0" borderId="87" xfId="65" applyNumberFormat="1" applyFont="1" applyFill="1" applyBorder="1">
      <alignment/>
      <protection/>
    </xf>
    <xf numFmtId="3" fontId="22" fillId="0" borderId="127" xfId="65" applyNumberFormat="1" applyFont="1" applyFill="1" applyBorder="1">
      <alignment/>
      <protection/>
    </xf>
    <xf numFmtId="10" fontId="22" fillId="0" borderId="78" xfId="65" applyNumberFormat="1" applyFont="1" applyFill="1" applyBorder="1">
      <alignment/>
      <protection/>
    </xf>
    <xf numFmtId="0" fontId="34" fillId="0" borderId="0" xfId="65" applyFont="1" applyFill="1">
      <alignment/>
      <protection/>
    </xf>
    <xf numFmtId="0" fontId="22" fillId="0" borderId="92" xfId="65" applyFont="1" applyFill="1" applyBorder="1">
      <alignment/>
      <protection/>
    </xf>
    <xf numFmtId="3" fontId="22" fillId="0" borderId="76" xfId="65" applyNumberFormat="1" applyFont="1" applyFill="1" applyBorder="1">
      <alignment/>
      <protection/>
    </xf>
    <xf numFmtId="3" fontId="22" fillId="0" borderId="111" xfId="65" applyNumberFormat="1" applyFont="1" applyFill="1" applyBorder="1">
      <alignment/>
      <protection/>
    </xf>
    <xf numFmtId="10" fontId="22" fillId="0" borderId="112" xfId="65" applyNumberFormat="1" applyFont="1" applyFill="1" applyBorder="1">
      <alignment/>
      <protection/>
    </xf>
    <xf numFmtId="0" fontId="22" fillId="0" borderId="113" xfId="65" applyFont="1" applyFill="1" applyBorder="1">
      <alignment/>
      <protection/>
    </xf>
    <xf numFmtId="3" fontId="22" fillId="0" borderId="80" xfId="65" applyNumberFormat="1" applyFont="1" applyFill="1" applyBorder="1">
      <alignment/>
      <protection/>
    </xf>
    <xf numFmtId="3" fontId="22" fillId="0" borderId="97" xfId="65" applyNumberFormat="1" applyFont="1" applyFill="1" applyBorder="1">
      <alignment/>
      <protection/>
    </xf>
    <xf numFmtId="10" fontId="22" fillId="0" borderId="101" xfId="65" applyNumberFormat="1" applyFont="1" applyFill="1" applyBorder="1">
      <alignment/>
      <protection/>
    </xf>
    <xf numFmtId="0" fontId="34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37" fontId="53" fillId="2" borderId="10" xfId="48" applyFont="1" applyFill="1" applyBorder="1" applyAlignment="1">
      <alignment horizontal="center"/>
    </xf>
    <xf numFmtId="37" fontId="53" fillId="2" borderId="11" xfId="48" applyFont="1" applyFill="1" applyBorder="1" applyAlignment="1">
      <alignment horizontal="center"/>
    </xf>
    <xf numFmtId="0" fontId="25" fillId="7" borderId="88" xfId="66" applyFont="1" applyFill="1" applyBorder="1" applyAlignment="1">
      <alignment horizontal="center" vertical="center"/>
      <protection/>
    </xf>
    <xf numFmtId="0" fontId="25" fillId="7" borderId="52" xfId="66" applyFont="1" applyFill="1" applyBorder="1" applyAlignment="1">
      <alignment horizontal="center" vertical="center"/>
      <protection/>
    </xf>
    <xf numFmtId="0" fontId="25" fillId="7" borderId="31" xfId="66" applyFont="1" applyFill="1" applyBorder="1" applyAlignment="1">
      <alignment horizontal="center" vertical="center"/>
      <protection/>
    </xf>
    <xf numFmtId="1" fontId="27" fillId="7" borderId="89" xfId="66" applyNumberFormat="1" applyFont="1" applyFill="1" applyBorder="1" applyAlignment="1">
      <alignment horizontal="center" vertical="center" wrapText="1"/>
      <protection/>
    </xf>
    <xf numFmtId="0" fontId="31" fillId="7" borderId="91" xfId="66" applyFont="1" applyFill="1" applyBorder="1" applyAlignment="1">
      <alignment horizontal="center"/>
      <protection/>
    </xf>
    <xf numFmtId="0" fontId="31" fillId="7" borderId="90" xfId="66" applyFont="1" applyFill="1" applyBorder="1" applyAlignment="1">
      <alignment horizontal="center"/>
      <protection/>
    </xf>
    <xf numFmtId="0" fontId="31" fillId="7" borderId="69" xfId="66" applyFont="1" applyFill="1" applyBorder="1" applyAlignment="1">
      <alignment horizontal="center"/>
      <protection/>
    </xf>
    <xf numFmtId="0" fontId="29" fillId="7" borderId="92" xfId="66" applyFont="1" applyFill="1" applyBorder="1" applyAlignment="1">
      <alignment vertical="center"/>
      <protection/>
    </xf>
    <xf numFmtId="49" fontId="27" fillId="7" borderId="72" xfId="66" applyNumberFormat="1" applyFont="1" applyFill="1" applyBorder="1" applyAlignment="1">
      <alignment horizontal="center" vertical="center" wrapText="1"/>
      <protection/>
    </xf>
    <xf numFmtId="49" fontId="27" fillId="7" borderId="141" xfId="66" applyNumberFormat="1" applyFont="1" applyFill="1" applyBorder="1" applyAlignment="1">
      <alignment horizontal="center" vertical="center" wrapText="1"/>
      <protection/>
    </xf>
    <xf numFmtId="1" fontId="31" fillId="7" borderId="74" xfId="66" applyNumberFormat="1" applyFont="1" applyFill="1" applyBorder="1" applyAlignment="1">
      <alignment horizontal="center" vertical="center" wrapText="1"/>
      <protection/>
    </xf>
    <xf numFmtId="1" fontId="31" fillId="7" borderId="77" xfId="66" applyNumberFormat="1" applyFont="1" applyFill="1" applyBorder="1" applyAlignment="1">
      <alignment horizontal="center" vertical="center" wrapText="1"/>
      <protection/>
    </xf>
    <xf numFmtId="1" fontId="27" fillId="7" borderId="72" xfId="66" applyNumberFormat="1" applyFont="1" applyFill="1" applyBorder="1" applyAlignment="1">
      <alignment horizontal="center" vertical="center" wrapText="1"/>
      <protection/>
    </xf>
    <xf numFmtId="1" fontId="27" fillId="7" borderId="141" xfId="66" applyNumberFormat="1" applyFont="1" applyFill="1" applyBorder="1" applyAlignment="1">
      <alignment horizontal="center" vertical="center" wrapText="1"/>
      <protection/>
    </xf>
    <xf numFmtId="1" fontId="29" fillId="0" borderId="0" xfId="66" applyNumberFormat="1" applyFont="1" applyFill="1" applyAlignment="1">
      <alignment horizontal="center" vertical="center" wrapText="1"/>
      <protection/>
    </xf>
    <xf numFmtId="0" fontId="29" fillId="7" borderId="113" xfId="66" applyFont="1" applyFill="1" applyBorder="1" applyAlignment="1">
      <alignment vertical="center"/>
      <protection/>
    </xf>
    <xf numFmtId="49" fontId="31" fillId="7" borderId="80" xfId="66" applyNumberFormat="1" applyFont="1" applyFill="1" applyBorder="1" applyAlignment="1">
      <alignment horizontal="center" vertical="center" wrapText="1"/>
      <protection/>
    </xf>
    <xf numFmtId="49" fontId="31" fillId="7" borderId="97" xfId="66" applyNumberFormat="1" applyFont="1" applyFill="1" applyBorder="1" applyAlignment="1">
      <alignment horizontal="center" vertical="center" wrapText="1"/>
      <protection/>
    </xf>
    <xf numFmtId="0" fontId="22" fillId="7" borderId="101" xfId="66" applyFont="1" applyFill="1" applyBorder="1" applyAlignment="1">
      <alignment horizontal="center" vertical="center" wrapText="1"/>
      <protection/>
    </xf>
    <xf numFmtId="0" fontId="22" fillId="7" borderId="142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43" fillId="0" borderId="102" xfId="66" applyNumberFormat="1" applyFont="1" applyFill="1" applyBorder="1">
      <alignment/>
      <protection/>
    </xf>
    <xf numFmtId="3" fontId="43" fillId="0" borderId="83" xfId="66" applyNumberFormat="1" applyFont="1" applyFill="1" applyBorder="1">
      <alignment/>
      <protection/>
    </xf>
    <xf numFmtId="3" fontId="43" fillId="0" borderId="103" xfId="66" applyNumberFormat="1" applyFont="1" applyFill="1" applyBorder="1">
      <alignment/>
      <protection/>
    </xf>
    <xf numFmtId="3" fontId="43" fillId="0" borderId="104" xfId="66" applyNumberFormat="1" applyFont="1" applyFill="1" applyBorder="1">
      <alignment/>
      <protection/>
    </xf>
    <xf numFmtId="10" fontId="43" fillId="0" borderId="85" xfId="66" applyNumberFormat="1" applyFont="1" applyFill="1" applyBorder="1">
      <alignment/>
      <protection/>
    </xf>
    <xf numFmtId="0" fontId="44" fillId="0" borderId="0" xfId="66" applyFont="1" applyFill="1">
      <alignment/>
      <protection/>
    </xf>
    <xf numFmtId="0" fontId="22" fillId="0" borderId="136" xfId="66" applyFont="1" applyFill="1" applyBorder="1">
      <alignment/>
      <protection/>
    </xf>
    <xf numFmtId="3" fontId="22" fillId="0" borderId="87" xfId="66" applyNumberFormat="1" applyFont="1" applyFill="1" applyBorder="1">
      <alignment/>
      <protection/>
    </xf>
    <xf numFmtId="3" fontId="22" fillId="0" borderId="127" xfId="66" applyNumberFormat="1" applyFont="1" applyFill="1" applyBorder="1">
      <alignment/>
      <protection/>
    </xf>
    <xf numFmtId="10" fontId="22" fillId="0" borderId="78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22" fillId="0" borderId="67" xfId="66" applyFont="1" applyFill="1" applyBorder="1">
      <alignment/>
      <protection/>
    </xf>
    <xf numFmtId="3" fontId="22" fillId="0" borderId="146" xfId="66" applyNumberFormat="1" applyFont="1" applyFill="1" applyBorder="1">
      <alignment/>
      <protection/>
    </xf>
    <xf numFmtId="3" fontId="22" fillId="0" borderId="62" xfId="66" applyNumberFormat="1" applyFont="1" applyFill="1" applyBorder="1">
      <alignment/>
      <protection/>
    </xf>
    <xf numFmtId="10" fontId="22" fillId="0" borderId="81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37" fontId="53" fillId="2" borderId="10" xfId="49" applyFont="1" applyFill="1" applyBorder="1" applyAlignment="1">
      <alignment horizontal="center"/>
    </xf>
    <xf numFmtId="37" fontId="53" fillId="2" borderId="11" xfId="49" applyFont="1" applyFill="1" applyBorder="1" applyAlignment="1">
      <alignment horizontal="center"/>
    </xf>
    <xf numFmtId="0" fontId="25" fillId="7" borderId="88" xfId="67" applyFont="1" applyFill="1" applyBorder="1" applyAlignment="1">
      <alignment horizontal="center" vertical="center"/>
      <protection/>
    </xf>
    <xf numFmtId="0" fontId="25" fillId="7" borderId="52" xfId="67" applyFont="1" applyFill="1" applyBorder="1" applyAlignment="1">
      <alignment horizontal="center" vertical="center"/>
      <protection/>
    </xf>
    <xf numFmtId="0" fontId="25" fillId="7" borderId="31" xfId="67" applyFont="1" applyFill="1" applyBorder="1" applyAlignment="1">
      <alignment horizontal="center" vertical="center"/>
      <protection/>
    </xf>
    <xf numFmtId="1" fontId="31" fillId="7" borderId="89" xfId="67" applyNumberFormat="1" applyFont="1" applyFill="1" applyBorder="1" applyAlignment="1">
      <alignment horizontal="center" vertical="center" wrapText="1"/>
      <protection/>
    </xf>
    <xf numFmtId="0" fontId="31" fillId="7" borderId="91" xfId="67" applyFont="1" applyFill="1" applyBorder="1" applyAlignment="1">
      <alignment horizontal="center"/>
      <protection/>
    </xf>
    <xf numFmtId="0" fontId="31" fillId="7" borderId="90" xfId="67" applyFont="1" applyFill="1" applyBorder="1" applyAlignment="1">
      <alignment horizontal="center"/>
      <protection/>
    </xf>
    <xf numFmtId="0" fontId="31" fillId="7" borderId="69" xfId="67" applyFont="1" applyFill="1" applyBorder="1" applyAlignment="1">
      <alignment horizontal="center"/>
      <protection/>
    </xf>
    <xf numFmtId="0" fontId="22" fillId="7" borderId="92" xfId="67" applyFont="1" applyFill="1" applyBorder="1" applyAlignment="1">
      <alignment vertical="center"/>
      <protection/>
    </xf>
    <xf numFmtId="49" fontId="31" fillId="7" borderId="72" xfId="67" applyNumberFormat="1" applyFont="1" applyFill="1" applyBorder="1" applyAlignment="1">
      <alignment horizontal="center" vertical="center" wrapText="1"/>
      <protection/>
    </xf>
    <xf numFmtId="49" fontId="31" fillId="7" borderId="141" xfId="67" applyNumberFormat="1" applyFont="1" applyFill="1" applyBorder="1" applyAlignment="1">
      <alignment horizontal="center" vertical="center" wrapText="1"/>
      <protection/>
    </xf>
    <xf numFmtId="1" fontId="31" fillId="7" borderId="74" xfId="67" applyNumberFormat="1" applyFont="1" applyFill="1" applyBorder="1" applyAlignment="1">
      <alignment horizontal="center" vertical="center" wrapText="1"/>
      <protection/>
    </xf>
    <xf numFmtId="1" fontId="31" fillId="7" borderId="77" xfId="67" applyNumberFormat="1" applyFont="1" applyFill="1" applyBorder="1" applyAlignment="1">
      <alignment horizontal="center" vertical="center" wrapText="1"/>
      <protection/>
    </xf>
    <xf numFmtId="1" fontId="31" fillId="7" borderId="72" xfId="67" applyNumberFormat="1" applyFont="1" applyFill="1" applyBorder="1" applyAlignment="1">
      <alignment horizontal="center" vertical="center" wrapText="1"/>
      <protection/>
    </xf>
    <xf numFmtId="1" fontId="31" fillId="7" borderId="141" xfId="67" applyNumberFormat="1" applyFont="1" applyFill="1" applyBorder="1" applyAlignment="1">
      <alignment horizontal="center" vertical="center" wrapText="1"/>
      <protection/>
    </xf>
    <xf numFmtId="1" fontId="29" fillId="0" borderId="0" xfId="67" applyNumberFormat="1" applyFont="1" applyFill="1" applyAlignment="1">
      <alignment horizontal="center" vertical="center" wrapText="1"/>
      <protection/>
    </xf>
    <xf numFmtId="0" fontId="22" fillId="7" borderId="113" xfId="67" applyFont="1" applyFill="1" applyBorder="1" applyAlignment="1">
      <alignment vertical="center"/>
      <protection/>
    </xf>
    <xf numFmtId="49" fontId="31" fillId="7" borderId="80" xfId="67" applyNumberFormat="1" applyFont="1" applyFill="1" applyBorder="1" applyAlignment="1">
      <alignment horizontal="center" vertical="center" wrapText="1"/>
      <protection/>
    </xf>
    <xf numFmtId="49" fontId="31" fillId="7" borderId="97" xfId="67" applyNumberFormat="1" applyFont="1" applyFill="1" applyBorder="1" applyAlignment="1">
      <alignment horizontal="center" vertical="center" wrapText="1"/>
      <protection/>
    </xf>
    <xf numFmtId="0" fontId="22" fillId="7" borderId="101" xfId="67" applyFont="1" applyFill="1" applyBorder="1" applyAlignment="1">
      <alignment horizontal="center" vertical="center" wrapText="1"/>
      <protection/>
    </xf>
    <xf numFmtId="0" fontId="22" fillId="7" borderId="142" xfId="67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44" fillId="0" borderId="102" xfId="67" applyNumberFormat="1" applyFont="1" applyFill="1" applyBorder="1">
      <alignment/>
      <protection/>
    </xf>
    <xf numFmtId="3" fontId="44" fillId="0" borderId="83" xfId="67" applyNumberFormat="1" applyFont="1" applyFill="1" applyBorder="1">
      <alignment/>
      <protection/>
    </xf>
    <xf numFmtId="3" fontId="44" fillId="0" borderId="103" xfId="67" applyNumberFormat="1" applyFont="1" applyFill="1" applyBorder="1">
      <alignment/>
      <protection/>
    </xf>
    <xf numFmtId="3" fontId="44" fillId="0" borderId="104" xfId="67" applyNumberFormat="1" applyFont="1" applyFill="1" applyBorder="1">
      <alignment/>
      <protection/>
    </xf>
    <xf numFmtId="10" fontId="44" fillId="0" borderId="85" xfId="67" applyNumberFormat="1" applyFont="1" applyFill="1" applyBorder="1">
      <alignment/>
      <protection/>
    </xf>
    <xf numFmtId="0" fontId="55" fillId="0" borderId="0" xfId="67" applyFont="1" applyFill="1">
      <alignment/>
      <protection/>
    </xf>
    <xf numFmtId="0" fontId="22" fillId="0" borderId="136" xfId="67" applyFont="1" applyFill="1" applyBorder="1">
      <alignment/>
      <protection/>
    </xf>
    <xf numFmtId="3" fontId="22" fillId="0" borderId="87" xfId="67" applyNumberFormat="1" applyFont="1" applyFill="1" applyBorder="1">
      <alignment/>
      <protection/>
    </xf>
    <xf numFmtId="3" fontId="22" fillId="0" borderId="127" xfId="67" applyNumberFormat="1" applyFont="1" applyFill="1" applyBorder="1">
      <alignment/>
      <protection/>
    </xf>
    <xf numFmtId="10" fontId="22" fillId="0" borderId="78" xfId="67" applyNumberFormat="1" applyFont="1" applyFill="1" applyBorder="1">
      <alignment/>
      <protection/>
    </xf>
    <xf numFmtId="0" fontId="34" fillId="0" borderId="0" xfId="67" applyFont="1" applyFill="1">
      <alignment/>
      <protection/>
    </xf>
    <xf numFmtId="0" fontId="22" fillId="0" borderId="67" xfId="67" applyFont="1" applyFill="1" applyBorder="1">
      <alignment/>
      <protection/>
    </xf>
    <xf numFmtId="3" fontId="22" fillId="0" borderId="146" xfId="67" applyNumberFormat="1" applyFont="1" applyFill="1" applyBorder="1">
      <alignment/>
      <protection/>
    </xf>
    <xf numFmtId="3" fontId="22" fillId="0" borderId="62" xfId="67" applyNumberFormat="1" applyFont="1" applyFill="1" applyBorder="1">
      <alignment/>
      <protection/>
    </xf>
    <xf numFmtId="10" fontId="22" fillId="0" borderId="81" xfId="67" applyNumberFormat="1" applyFont="1" applyFill="1" applyBorder="1">
      <alignment/>
      <protection/>
    </xf>
    <xf numFmtId="0" fontId="34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37" fontId="53" fillId="2" borderId="10" xfId="50" applyFont="1" applyFill="1" applyBorder="1" applyAlignment="1">
      <alignment horizontal="center"/>
    </xf>
    <xf numFmtId="37" fontId="53" fillId="2" borderId="11" xfId="50" applyFont="1" applyFill="1" applyBorder="1" applyAlignment="1">
      <alignment horizontal="center"/>
    </xf>
    <xf numFmtId="0" fontId="25" fillId="7" borderId="88" xfId="68" applyFont="1" applyFill="1" applyBorder="1" applyAlignment="1">
      <alignment horizontal="center" vertical="center"/>
      <protection/>
    </xf>
    <xf numFmtId="0" fontId="25" fillId="7" borderId="52" xfId="68" applyFont="1" applyFill="1" applyBorder="1" applyAlignment="1">
      <alignment horizontal="center" vertical="center"/>
      <protection/>
    </xf>
    <xf numFmtId="0" fontId="25" fillId="7" borderId="31" xfId="68" applyFont="1" applyFill="1" applyBorder="1" applyAlignment="1">
      <alignment horizontal="center" vertical="center"/>
      <protection/>
    </xf>
    <xf numFmtId="1" fontId="31" fillId="7" borderId="89" xfId="68" applyNumberFormat="1" applyFont="1" applyFill="1" applyBorder="1" applyAlignment="1">
      <alignment horizontal="center" vertical="center" wrapText="1"/>
      <protection/>
    </xf>
    <xf numFmtId="0" fontId="31" fillId="7" borderId="91" xfId="68" applyFont="1" applyFill="1" applyBorder="1" applyAlignment="1">
      <alignment horizontal="center"/>
      <protection/>
    </xf>
    <xf numFmtId="0" fontId="31" fillId="7" borderId="90" xfId="68" applyFont="1" applyFill="1" applyBorder="1" applyAlignment="1">
      <alignment horizontal="center"/>
      <protection/>
    </xf>
    <xf numFmtId="0" fontId="31" fillId="7" borderId="69" xfId="68" applyFont="1" applyFill="1" applyBorder="1" applyAlignment="1">
      <alignment horizontal="center"/>
      <protection/>
    </xf>
    <xf numFmtId="0" fontId="22" fillId="7" borderId="92" xfId="68" applyFont="1" applyFill="1" applyBorder="1" applyAlignment="1">
      <alignment vertical="center"/>
      <protection/>
    </xf>
    <xf numFmtId="49" fontId="31" fillId="7" borderId="72" xfId="68" applyNumberFormat="1" applyFont="1" applyFill="1" applyBorder="1" applyAlignment="1">
      <alignment horizontal="center" vertical="center" wrapText="1"/>
      <protection/>
    </xf>
    <xf numFmtId="49" fontId="31" fillId="7" borderId="141" xfId="68" applyNumberFormat="1" applyFont="1" applyFill="1" applyBorder="1" applyAlignment="1">
      <alignment horizontal="center" vertical="center" wrapText="1"/>
      <protection/>
    </xf>
    <xf numFmtId="1" fontId="31" fillId="7" borderId="74" xfId="68" applyNumberFormat="1" applyFont="1" applyFill="1" applyBorder="1" applyAlignment="1">
      <alignment horizontal="center" vertical="center" wrapText="1"/>
      <protection/>
    </xf>
    <xf numFmtId="1" fontId="31" fillId="7" borderId="77" xfId="68" applyNumberFormat="1" applyFont="1" applyFill="1" applyBorder="1" applyAlignment="1">
      <alignment horizontal="center" vertical="center" wrapText="1"/>
      <protection/>
    </xf>
    <xf numFmtId="1" fontId="31" fillId="7" borderId="72" xfId="68" applyNumberFormat="1" applyFont="1" applyFill="1" applyBorder="1" applyAlignment="1">
      <alignment horizontal="center" vertical="center" wrapText="1"/>
      <protection/>
    </xf>
    <xf numFmtId="1" fontId="31" fillId="7" borderId="141" xfId="68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0" fontId="22" fillId="7" borderId="113" xfId="68" applyFont="1" applyFill="1" applyBorder="1" applyAlignment="1">
      <alignment vertical="center"/>
      <protection/>
    </xf>
    <xf numFmtId="49" fontId="27" fillId="7" borderId="80" xfId="68" applyNumberFormat="1" applyFont="1" applyFill="1" applyBorder="1" applyAlignment="1">
      <alignment horizontal="center" vertical="center" wrapText="1"/>
      <protection/>
    </xf>
    <xf numFmtId="49" fontId="27" fillId="7" borderId="97" xfId="68" applyNumberFormat="1" applyFont="1" applyFill="1" applyBorder="1" applyAlignment="1">
      <alignment horizontal="center" vertical="center" wrapText="1"/>
      <protection/>
    </xf>
    <xf numFmtId="0" fontId="22" fillId="7" borderId="101" xfId="68" applyFont="1" applyFill="1" applyBorder="1" applyAlignment="1">
      <alignment horizontal="center" vertical="center" wrapText="1"/>
      <protection/>
    </xf>
    <xf numFmtId="0" fontId="22" fillId="7" borderId="142" xfId="68" applyFont="1" applyFill="1" applyBorder="1" applyAlignment="1">
      <alignment horizontal="center" vertical="center" wrapText="1"/>
      <protection/>
    </xf>
    <xf numFmtId="1" fontId="29" fillId="0" borderId="0" xfId="68" applyNumberFormat="1" applyFont="1" applyFill="1" applyAlignment="1">
      <alignment horizontal="center" vertical="center" wrapText="1"/>
      <protection/>
    </xf>
    <xf numFmtId="0" fontId="54" fillId="0" borderId="102" xfId="68" applyNumberFormat="1" applyFont="1" applyFill="1" applyBorder="1" applyAlignment="1">
      <alignment vertical="center"/>
      <protection/>
    </xf>
    <xf numFmtId="3" fontId="54" fillId="0" borderId="83" xfId="68" applyNumberFormat="1" applyFont="1" applyFill="1" applyBorder="1" applyAlignment="1">
      <alignment vertical="center"/>
      <protection/>
    </xf>
    <xf numFmtId="3" fontId="54" fillId="0" borderId="103" xfId="68" applyNumberFormat="1" applyFont="1" applyFill="1" applyBorder="1" applyAlignment="1">
      <alignment vertical="center"/>
      <protection/>
    </xf>
    <xf numFmtId="3" fontId="54" fillId="0" borderId="104" xfId="68" applyNumberFormat="1" applyFont="1" applyFill="1" applyBorder="1" applyAlignment="1">
      <alignment vertical="center"/>
      <protection/>
    </xf>
    <xf numFmtId="10" fontId="54" fillId="0" borderId="85" xfId="68" applyNumberFormat="1" applyFont="1" applyFill="1" applyBorder="1" applyAlignment="1">
      <alignment vertical="center"/>
      <protection/>
    </xf>
    <xf numFmtId="0" fontId="54" fillId="0" borderId="0" xfId="68" applyFont="1" applyFill="1" applyAlignment="1">
      <alignment vertical="center"/>
      <protection/>
    </xf>
    <xf numFmtId="0" fontId="22" fillId="0" borderId="136" xfId="68" applyFont="1" applyFill="1" applyBorder="1" applyAlignment="1">
      <alignment vertical="center"/>
      <protection/>
    </xf>
    <xf numFmtId="3" fontId="22" fillId="0" borderId="87" xfId="68" applyNumberFormat="1" applyFont="1" applyFill="1" applyBorder="1" applyAlignment="1">
      <alignment vertical="center"/>
      <protection/>
    </xf>
    <xf numFmtId="3" fontId="22" fillId="0" borderId="127" xfId="68" applyNumberFormat="1" applyFont="1" applyFill="1" applyBorder="1" applyAlignment="1">
      <alignment vertical="center"/>
      <protection/>
    </xf>
    <xf numFmtId="10" fontId="22" fillId="0" borderId="78" xfId="68" applyNumberFormat="1" applyFont="1" applyFill="1" applyBorder="1" applyAlignment="1">
      <alignment vertical="center"/>
      <protection/>
    </xf>
    <xf numFmtId="0" fontId="34" fillId="0" borderId="0" xfId="68" applyFont="1" applyFill="1" applyAlignment="1">
      <alignment vertical="center"/>
      <protection/>
    </xf>
    <xf numFmtId="0" fontId="22" fillId="0" borderId="67" xfId="68" applyFont="1" applyFill="1" applyBorder="1" applyAlignment="1">
      <alignment vertical="center"/>
      <protection/>
    </xf>
    <xf numFmtId="3" fontId="22" fillId="0" borderId="146" xfId="68" applyNumberFormat="1" applyFont="1" applyFill="1" applyBorder="1" applyAlignment="1">
      <alignment vertical="center"/>
      <protection/>
    </xf>
    <xf numFmtId="3" fontId="22" fillId="0" borderId="62" xfId="68" applyNumberFormat="1" applyFont="1" applyFill="1" applyBorder="1" applyAlignment="1">
      <alignment vertical="center"/>
      <protection/>
    </xf>
    <xf numFmtId="10" fontId="22" fillId="0" borderId="81" xfId="68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>
      <alignment/>
      <protection/>
    </xf>
    <xf numFmtId="0" fontId="34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7" borderId="100" xfId="0" applyFont="1" applyFill="1" applyBorder="1" applyAlignment="1">
      <alignment/>
    </xf>
    <xf numFmtId="0" fontId="58" fillId="7" borderId="148" xfId="0" applyFont="1" applyFill="1" applyBorder="1" applyAlignment="1">
      <alignment/>
    </xf>
    <xf numFmtId="0" fontId="59" fillId="7" borderId="33" xfId="0" applyFont="1" applyFill="1" applyBorder="1" applyAlignment="1">
      <alignment/>
    </xf>
    <xf numFmtId="0" fontId="58" fillId="7" borderId="27" xfId="0" applyFont="1" applyFill="1" applyBorder="1" applyAlignment="1">
      <alignment/>
    </xf>
    <xf numFmtId="0" fontId="60" fillId="7" borderId="33" xfId="0" applyFont="1" applyFill="1" applyBorder="1" applyAlignment="1">
      <alignment/>
    </xf>
    <xf numFmtId="0" fontId="61" fillId="7" borderId="33" xfId="0" applyFont="1" applyFill="1" applyBorder="1" applyAlignment="1">
      <alignment/>
    </xf>
    <xf numFmtId="0" fontId="57" fillId="7" borderId="33" xfId="0" applyFont="1" applyFill="1" applyBorder="1" applyAlignment="1">
      <alignment/>
    </xf>
    <xf numFmtId="0" fontId="57" fillId="7" borderId="77" xfId="0" applyFont="1" applyFill="1" applyBorder="1" applyAlignment="1">
      <alignment/>
    </xf>
    <xf numFmtId="0" fontId="58" fillId="7" borderId="149" xfId="0" applyFont="1" applyFill="1" applyBorder="1" applyAlignment="1">
      <alignment/>
    </xf>
    <xf numFmtId="0" fontId="62" fillId="5" borderId="100" xfId="0" applyFont="1" applyFill="1" applyBorder="1" applyAlignment="1">
      <alignment horizontal="center"/>
    </xf>
    <xf numFmtId="0" fontId="62" fillId="5" borderId="148" xfId="0" applyFont="1" applyFill="1" applyBorder="1" applyAlignment="1">
      <alignment horizontal="center"/>
    </xf>
    <xf numFmtId="17" fontId="58" fillId="0" borderId="0" xfId="0" applyNumberFormat="1" applyFont="1" applyFill="1" applyAlignment="1">
      <alignment/>
    </xf>
    <xf numFmtId="0" fontId="63" fillId="5" borderId="33" xfId="0" applyFont="1" applyFill="1" applyBorder="1" applyAlignment="1">
      <alignment horizontal="center"/>
    </xf>
    <xf numFmtId="0" fontId="63" fillId="5" borderId="27" xfId="0" applyFont="1" applyFill="1" applyBorder="1" applyAlignment="1">
      <alignment horizontal="center"/>
    </xf>
    <xf numFmtId="0" fontId="64" fillId="5" borderId="33" xfId="0" applyFont="1" applyFill="1" applyBorder="1" applyAlignment="1">
      <alignment horizontal="center"/>
    </xf>
    <xf numFmtId="0" fontId="64" fillId="5" borderId="27" xfId="0" applyFont="1" applyFill="1" applyBorder="1" applyAlignment="1">
      <alignment horizontal="center"/>
    </xf>
    <xf numFmtId="0" fontId="58" fillId="5" borderId="77" xfId="0" applyFont="1" applyFill="1" applyBorder="1" applyAlignment="1">
      <alignment/>
    </xf>
    <xf numFmtId="0" fontId="58" fillId="5" borderId="149" xfId="0" applyFont="1" applyFill="1" applyBorder="1" applyAlignment="1">
      <alignment/>
    </xf>
    <xf numFmtId="0" fontId="65" fillId="2" borderId="111" xfId="0" applyFont="1" applyFill="1" applyBorder="1" applyAlignment="1">
      <alignment/>
    </xf>
    <xf numFmtId="0" fontId="66" fillId="2" borderId="111" xfId="45" applyFont="1" applyFill="1" applyBorder="1" applyAlignment="1">
      <alignment horizontal="left" indent="1"/>
    </xf>
    <xf numFmtId="0" fontId="65" fillId="0" borderId="111" xfId="0" applyFont="1" applyFill="1" applyBorder="1" applyAlignment="1">
      <alignment/>
    </xf>
    <xf numFmtId="0" fontId="67" fillId="0" borderId="111" xfId="45" applyFont="1" applyFill="1" applyBorder="1" applyAlignment="1">
      <alignment horizontal="left" indent="1"/>
    </xf>
    <xf numFmtId="0" fontId="67" fillId="2" borderId="111" xfId="45" applyFont="1" applyFill="1" applyBorder="1" applyAlignment="1">
      <alignment horizontal="left" indent="1"/>
    </xf>
    <xf numFmtId="0" fontId="65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45" applyFont="1" applyFill="1" applyAlignment="1">
      <alignment/>
    </xf>
    <xf numFmtId="37" fontId="71" fillId="2" borderId="10" xfId="51" applyFont="1" applyFill="1" applyBorder="1" applyAlignment="1">
      <alignment horizontal="center"/>
    </xf>
    <xf numFmtId="37" fontId="71" fillId="2" borderId="11" xfId="51" applyFont="1" applyFill="1" applyBorder="1" applyAlignment="1">
      <alignment horizontal="center"/>
    </xf>
    <xf numFmtId="37" fontId="72" fillId="2" borderId="10" xfId="52" applyFont="1" applyFill="1" applyBorder="1" applyAlignment="1">
      <alignment horizontal="center"/>
    </xf>
    <xf numFmtId="37" fontId="72" fillId="2" borderId="11" xfId="52" applyFont="1" applyFill="1" applyBorder="1" applyAlignment="1">
      <alignment horizontal="center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NOV 2009" xfId="47"/>
    <cellStyle name="Hipervínculo_CUADRO 1.11 CARGA NACIONAL POR AEROPUERTO NOV 2009" xfId="48"/>
    <cellStyle name="Hipervínculo_CUADRO 1.12 PAX INTERNACIONALES POR AEROPUERTO NOV 2009" xfId="49"/>
    <cellStyle name="Hipervínculo_CUADRO 1.13 CARGA INTERNACIONAL POR AEROPUERTO NOV 2009" xfId="50"/>
    <cellStyle name="Hipervínculo_CUADRO 1.8 PAX INTERNACIONALES PRINCIPALES RUTAS NOV 2009" xfId="51"/>
    <cellStyle name="Hipervínculo_CUADRO 1.8B PAX INTERNACIONALES POR CONTINENTE- PAIS NOV 2009" xfId="52"/>
    <cellStyle name="Hipervínculo_CUADRO 1.8C PAX INTERNACIONALES POR CONTINENTE- EMPRESA NOV 2009" xfId="53"/>
    <cellStyle name="Hipervínculo_CUADRO 1.9 CARGA INTERNACIONAL PRINCIPALES RUTAS NOV 2009" xfId="54"/>
    <cellStyle name="Hipervínculo_CUADRO 1.9B CARGA INTERNACIONAL POR CONTINENTE- PAIS NOV 2009" xfId="55"/>
    <cellStyle name="Hipervínculo_CUADRO 1.9C CARGA INTERNACIONAL POR CONTINENTE- EMPRESA NOV 2009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NOV 2009" xfId="65"/>
    <cellStyle name="Normal_CUADRO 1.11 CARGA NACIONAL POR AEROPUERTO NOV 2009" xfId="66"/>
    <cellStyle name="Normal_CUADRO 1.12 PAX INTERNACIONALES POR AEROPUERTO NOV 2009" xfId="67"/>
    <cellStyle name="Normal_CUADRO 1.13 CARGA INTERNACIONAL POR AEROPUERTO NOV 2009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NOV 2009" xfId="75"/>
    <cellStyle name="Normal_CUADRO 1.8B PAX INTERNACIONALES POR CONTINENTE- PAIS NOV 2009" xfId="76"/>
    <cellStyle name="Normal_CUADRO 1.8C PAX INTERNACIONALES POR CONTINENTE- EMPRESA NOV 2009" xfId="77"/>
    <cellStyle name="Normal_CUADRO 1.9 CARGA INTERNACIONAL PRINCIPALES RUTAS NOV 2009" xfId="78"/>
    <cellStyle name="Normal_CUADRO 1.9B CARGA INTERNACIONAL POR CONTINENTE- PAIS NOV 2009" xfId="79"/>
    <cellStyle name="Normal_CUADRO 1.9C CARGA INTERNACIONAL POR CONTINENTE- EMPRESA NOV 200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GO 2009" xfId="90"/>
    <cellStyle name="Total" xfId="91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$JUAN%20CARLOS%20TORRES\AEROCIVIL\Boletin%20Transporte%20Aereo\1.%20Mensual\2009\9b.%20Octubre%202009\CUADROS%20EDITADOS\CUADROS%20BOLETIN%20ORIGEN-DESTINO%20OC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RO 1.1"/>
      <sheetName val="CUADRO 1,2"/>
      <sheetName val="CUADRO 1,3"/>
      <sheetName val="CUADRO 1,4"/>
      <sheetName val="CUADRO 1.5"/>
      <sheetName val="CUADRO 1.6"/>
      <sheetName val="CUADRO 1.6 B"/>
      <sheetName val="CUADRO 1,7"/>
      <sheetName val="CUADRO 1,8"/>
      <sheetName val="CUADRO 1.8 B"/>
      <sheetName val="CUADRO 1.8 C"/>
      <sheetName val="CUADRO 1,9"/>
      <sheetName val="CUADRO 1.9 B"/>
      <sheetName val="CUADRO 1.9C"/>
      <sheetName val="CUADRO 1.10"/>
      <sheetName val="CUADRO 1.11"/>
      <sheetName val="CUADRO 1.12"/>
      <sheetName val="CUADRO 1.13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G6" sqref="G6"/>
    </sheetView>
  </sheetViews>
  <sheetFormatPr defaultColWidth="11.421875" defaultRowHeight="12.75"/>
  <cols>
    <col min="1" max="1" width="1.1484375" style="1041" customWidth="1"/>
    <col min="2" max="2" width="16.57421875" style="1041" customWidth="1"/>
    <col min="3" max="3" width="72.00390625" style="1041" customWidth="1"/>
    <col min="4" max="16384" width="11.421875" style="1041" customWidth="1"/>
  </cols>
  <sheetData>
    <row r="1" ht="2.25" customHeight="1">
      <c r="B1" s="1040"/>
    </row>
    <row r="2" spans="2:3" ht="11.25" customHeight="1">
      <c r="B2" s="1042"/>
      <c r="C2" s="1043"/>
    </row>
    <row r="3" spans="2:3" ht="21.75" customHeight="1">
      <c r="B3" s="1044" t="s">
        <v>309</v>
      </c>
      <c r="C3" s="1045"/>
    </row>
    <row r="4" spans="2:3" ht="18" customHeight="1">
      <c r="B4" s="1046" t="s">
        <v>310</v>
      </c>
      <c r="C4" s="1045"/>
    </row>
    <row r="5" spans="2:3" ht="18" customHeight="1">
      <c r="B5" s="1047" t="s">
        <v>311</v>
      </c>
      <c r="C5" s="1045"/>
    </row>
    <row r="6" spans="2:3" ht="9" customHeight="1">
      <c r="B6" s="1048"/>
      <c r="C6" s="1045"/>
    </row>
    <row r="7" spans="2:3" ht="8.25" customHeight="1">
      <c r="B7" s="1049"/>
      <c r="C7" s="1050"/>
    </row>
    <row r="8" spans="2:5" ht="23.25">
      <c r="B8" s="1051" t="s">
        <v>354</v>
      </c>
      <c r="C8" s="1052"/>
      <c r="E8" s="1053"/>
    </row>
    <row r="9" spans="2:5" ht="21.75">
      <c r="B9" s="1054" t="s">
        <v>312</v>
      </c>
      <c r="C9" s="1055"/>
      <c r="E9" s="1053"/>
    </row>
    <row r="10" spans="2:3" ht="20.25" customHeight="1">
      <c r="B10" s="1056" t="s">
        <v>313</v>
      </c>
      <c r="C10" s="1057"/>
    </row>
    <row r="11" spans="2:3" ht="4.5" customHeight="1">
      <c r="B11" s="1058"/>
      <c r="C11" s="1059"/>
    </row>
    <row r="12" spans="2:3" ht="18" customHeight="1">
      <c r="B12" s="1060" t="s">
        <v>314</v>
      </c>
      <c r="C12" s="1061" t="s">
        <v>315</v>
      </c>
    </row>
    <row r="13" spans="2:3" ht="18" customHeight="1">
      <c r="B13" s="1062" t="s">
        <v>316</v>
      </c>
      <c r="C13" s="1063" t="s">
        <v>317</v>
      </c>
    </row>
    <row r="14" spans="2:3" ht="18" customHeight="1">
      <c r="B14" s="1060" t="s">
        <v>318</v>
      </c>
      <c r="C14" s="1064" t="s">
        <v>319</v>
      </c>
    </row>
    <row r="15" spans="2:3" ht="18" customHeight="1">
      <c r="B15" s="1062" t="s">
        <v>320</v>
      </c>
      <c r="C15" s="1063" t="s">
        <v>321</v>
      </c>
    </row>
    <row r="16" spans="2:3" ht="18" customHeight="1">
      <c r="B16" s="1060" t="s">
        <v>322</v>
      </c>
      <c r="C16" s="1064" t="s">
        <v>323</v>
      </c>
    </row>
    <row r="17" spans="2:3" ht="18" customHeight="1">
      <c r="B17" s="1062" t="s">
        <v>324</v>
      </c>
      <c r="C17" s="1063" t="s">
        <v>325</v>
      </c>
    </row>
    <row r="18" spans="2:3" ht="18" customHeight="1">
      <c r="B18" s="1060" t="s">
        <v>326</v>
      </c>
      <c r="C18" s="1064" t="s">
        <v>327</v>
      </c>
    </row>
    <row r="19" spans="2:3" ht="18" customHeight="1">
      <c r="B19" s="1062" t="s">
        <v>328</v>
      </c>
      <c r="C19" s="1063" t="s">
        <v>329</v>
      </c>
    </row>
    <row r="20" spans="2:3" ht="18" customHeight="1">
      <c r="B20" s="1060" t="s">
        <v>330</v>
      </c>
      <c r="C20" s="1064" t="s">
        <v>331</v>
      </c>
    </row>
    <row r="21" spans="2:3" ht="18" customHeight="1">
      <c r="B21" s="1062" t="s">
        <v>332</v>
      </c>
      <c r="C21" s="1063" t="s">
        <v>333</v>
      </c>
    </row>
    <row r="22" spans="2:3" ht="18" customHeight="1">
      <c r="B22" s="1060" t="s">
        <v>334</v>
      </c>
      <c r="C22" s="1064" t="s">
        <v>335</v>
      </c>
    </row>
    <row r="23" spans="2:3" ht="18" customHeight="1">
      <c r="B23" s="1062" t="s">
        <v>336</v>
      </c>
      <c r="C23" s="1063" t="s">
        <v>337</v>
      </c>
    </row>
    <row r="24" spans="2:3" ht="18" customHeight="1">
      <c r="B24" s="1060" t="s">
        <v>338</v>
      </c>
      <c r="C24" s="1064" t="s">
        <v>339</v>
      </c>
    </row>
    <row r="25" spans="2:3" ht="18" customHeight="1">
      <c r="B25" s="1062" t="s">
        <v>340</v>
      </c>
      <c r="C25" s="1063" t="s">
        <v>341</v>
      </c>
    </row>
    <row r="26" spans="2:3" ht="18" customHeight="1">
      <c r="B26" s="1060" t="s">
        <v>342</v>
      </c>
      <c r="C26" s="1064" t="s">
        <v>343</v>
      </c>
    </row>
    <row r="27" spans="2:3" ht="18" customHeight="1">
      <c r="B27" s="1062" t="s">
        <v>344</v>
      </c>
      <c r="C27" s="1063" t="s">
        <v>345</v>
      </c>
    </row>
    <row r="28" spans="2:3" ht="18" customHeight="1">
      <c r="B28" s="1060" t="s">
        <v>346</v>
      </c>
      <c r="C28" s="1064" t="s">
        <v>347</v>
      </c>
    </row>
    <row r="29" spans="2:3" ht="18" customHeight="1">
      <c r="B29" s="1062" t="s">
        <v>348</v>
      </c>
      <c r="C29" s="1063" t="s">
        <v>349</v>
      </c>
    </row>
    <row r="30" ht="6" customHeight="1"/>
    <row r="31" ht="15.75">
      <c r="B31" s="1065" t="s">
        <v>350</v>
      </c>
    </row>
    <row r="32" ht="15">
      <c r="B32" s="1066" t="s">
        <v>351</v>
      </c>
    </row>
    <row r="33" ht="14.25">
      <c r="B33" s="1067" t="s">
        <v>352</v>
      </c>
    </row>
    <row r="34" ht="12.75">
      <c r="B34" s="1068" t="s">
        <v>353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8" zoomScaleNormal="88" zoomScalePageLayoutView="0" workbookViewId="0" topLeftCell="A1">
      <selection activeCell="H1" sqref="H1:I1"/>
    </sheetView>
  </sheetViews>
  <sheetFormatPr defaultColWidth="9.140625" defaultRowHeight="12.75"/>
  <cols>
    <col min="1" max="1" width="19.57421875" style="518" customWidth="1"/>
    <col min="2" max="2" width="12.28125" style="518" customWidth="1"/>
    <col min="3" max="3" width="10.7109375" style="518" bestFit="1" customWidth="1"/>
    <col min="4" max="4" width="12.140625" style="518" customWidth="1"/>
    <col min="5" max="5" width="9.28125" style="518" customWidth="1"/>
    <col min="6" max="6" width="11.28125" style="518" customWidth="1"/>
    <col min="7" max="7" width="10.7109375" style="518" bestFit="1" customWidth="1"/>
    <col min="8" max="8" width="11.140625" style="518" customWidth="1"/>
    <col min="9" max="9" width="10.28125" style="518" customWidth="1"/>
    <col min="10" max="11" width="9.140625" style="518" customWidth="1"/>
    <col min="12" max="12" width="11.8515625" style="518" customWidth="1"/>
    <col min="13" max="14" width="9.140625" style="518" customWidth="1"/>
    <col min="15" max="15" width="11.7109375" style="518" customWidth="1"/>
    <col min="16" max="16384" width="9.140625" style="518" customWidth="1"/>
  </cols>
  <sheetData>
    <row r="1" spans="8:9" ht="18.75" thickBot="1">
      <c r="H1" s="1069" t="s">
        <v>0</v>
      </c>
      <c r="I1" s="1070"/>
    </row>
    <row r="2" ht="6.75" customHeight="1" thickBot="1"/>
    <row r="3" spans="1:9" ht="22.5" customHeight="1" thickBot="1">
      <c r="A3" s="519" t="s">
        <v>159</v>
      </c>
      <c r="B3" s="520"/>
      <c r="C3" s="520"/>
      <c r="D3" s="520"/>
      <c r="E3" s="520"/>
      <c r="F3" s="520"/>
      <c r="G3" s="520"/>
      <c r="H3" s="520"/>
      <c r="I3" s="521"/>
    </row>
    <row r="4" spans="1:9" ht="14.25" thickBot="1">
      <c r="A4" s="522" t="s">
        <v>160</v>
      </c>
      <c r="B4" s="523" t="s">
        <v>39</v>
      </c>
      <c r="C4" s="524"/>
      <c r="D4" s="524"/>
      <c r="E4" s="525"/>
      <c r="F4" s="524" t="s">
        <v>40</v>
      </c>
      <c r="G4" s="524"/>
      <c r="H4" s="524"/>
      <c r="I4" s="525"/>
    </row>
    <row r="5" spans="1:9" s="530" customFormat="1" ht="34.5" customHeight="1" thickBot="1">
      <c r="A5" s="526"/>
      <c r="B5" s="527" t="s">
        <v>41</v>
      </c>
      <c r="C5" s="528" t="s">
        <v>42</v>
      </c>
      <c r="D5" s="527" t="s">
        <v>43</v>
      </c>
      <c r="E5" s="529" t="s">
        <v>44</v>
      </c>
      <c r="F5" s="527" t="s">
        <v>45</v>
      </c>
      <c r="G5" s="528" t="s">
        <v>42</v>
      </c>
      <c r="H5" s="527" t="s">
        <v>46</v>
      </c>
      <c r="I5" s="529" t="s">
        <v>44</v>
      </c>
    </row>
    <row r="6" spans="1:9" s="537" customFormat="1" ht="16.5" customHeight="1" thickBot="1">
      <c r="A6" s="531" t="s">
        <v>4</v>
      </c>
      <c r="B6" s="532">
        <f>B7+B20+B33+B41+B50+B57</f>
        <v>455985</v>
      </c>
      <c r="C6" s="533">
        <f aca="true" t="shared" si="0" ref="C6:C49">(B6/$B$6)</f>
        <v>1</v>
      </c>
      <c r="D6" s="534">
        <f>D7+D20+D33+D41+D50+D57</f>
        <v>411731</v>
      </c>
      <c r="E6" s="535">
        <f aca="true" t="shared" si="1" ref="E6:E11">(B6/D6-1)</f>
        <v>0.1074827982347697</v>
      </c>
      <c r="F6" s="536">
        <f>F7+F20+F33+F41+F50+F57</f>
        <v>4987950</v>
      </c>
      <c r="G6" s="533">
        <f aca="true" t="shared" si="2" ref="G6:G49">(F6/$F$6)</f>
        <v>1</v>
      </c>
      <c r="H6" s="534">
        <f>H7+H20+H33+H41+H50+H57</f>
        <v>4779434</v>
      </c>
      <c r="I6" s="535">
        <f aca="true" t="shared" si="3" ref="I6:I11">(F6/H6-1)</f>
        <v>0.043627760107159075</v>
      </c>
    </row>
    <row r="7" spans="1:15" s="543" customFormat="1" ht="16.5" customHeight="1" thickTop="1">
      <c r="A7" s="538" t="s">
        <v>161</v>
      </c>
      <c r="B7" s="539">
        <f>SUM(B8:B19)</f>
        <v>162571</v>
      </c>
      <c r="C7" s="540">
        <f t="shared" si="0"/>
        <v>0.35652707874162526</v>
      </c>
      <c r="D7" s="541">
        <f>SUM(D8:D19)</f>
        <v>147807</v>
      </c>
      <c r="E7" s="542">
        <f t="shared" si="1"/>
        <v>0.09988701482338458</v>
      </c>
      <c r="F7" s="539">
        <f>SUM(F8:F19)</f>
        <v>1876050</v>
      </c>
      <c r="G7" s="540">
        <f t="shared" si="2"/>
        <v>0.37611644062189875</v>
      </c>
      <c r="H7" s="541">
        <f>SUM(H8:H19)</f>
        <v>1722854</v>
      </c>
      <c r="I7" s="542">
        <f t="shared" si="3"/>
        <v>0.08891989686880031</v>
      </c>
      <c r="L7" s="544"/>
      <c r="M7" s="544"/>
      <c r="N7" s="544"/>
      <c r="O7" s="544"/>
    </row>
    <row r="8" spans="1:10" ht="16.5" customHeight="1">
      <c r="A8" s="545" t="s">
        <v>162</v>
      </c>
      <c r="B8" s="546">
        <v>35073</v>
      </c>
      <c r="C8" s="547">
        <f t="shared" si="0"/>
        <v>0.07691700384881081</v>
      </c>
      <c r="D8" s="548">
        <v>38766</v>
      </c>
      <c r="E8" s="549">
        <f t="shared" si="1"/>
        <v>-0.09526389103853894</v>
      </c>
      <c r="F8" s="550">
        <v>389305</v>
      </c>
      <c r="G8" s="547">
        <f t="shared" si="2"/>
        <v>0.07804909832696799</v>
      </c>
      <c r="H8" s="548">
        <v>450808</v>
      </c>
      <c r="I8" s="549">
        <f t="shared" si="3"/>
        <v>-0.13642836861812568</v>
      </c>
      <c r="J8" s="551"/>
    </row>
    <row r="9" spans="1:10" ht="16.5" customHeight="1">
      <c r="A9" s="545" t="s">
        <v>163</v>
      </c>
      <c r="B9" s="546">
        <v>17765</v>
      </c>
      <c r="C9" s="547">
        <f t="shared" si="0"/>
        <v>0.03895961489961292</v>
      </c>
      <c r="D9" s="548">
        <v>15456</v>
      </c>
      <c r="E9" s="549">
        <f t="shared" si="1"/>
        <v>0.14939182194616984</v>
      </c>
      <c r="F9" s="550">
        <v>200097</v>
      </c>
      <c r="G9" s="547">
        <f t="shared" si="2"/>
        <v>0.040116079752202806</v>
      </c>
      <c r="H9" s="548">
        <v>191686</v>
      </c>
      <c r="I9" s="549">
        <f t="shared" si="3"/>
        <v>0.04387905219995192</v>
      </c>
      <c r="J9" s="551"/>
    </row>
    <row r="10" spans="1:10" ht="16.5" customHeight="1">
      <c r="A10" s="545" t="s">
        <v>164</v>
      </c>
      <c r="B10" s="546">
        <v>15183</v>
      </c>
      <c r="C10" s="547">
        <f t="shared" si="0"/>
        <v>0.03329714793249778</v>
      </c>
      <c r="D10" s="548">
        <v>11931</v>
      </c>
      <c r="E10" s="549">
        <f t="shared" si="1"/>
        <v>0.2725672617550918</v>
      </c>
      <c r="F10" s="550">
        <v>171336</v>
      </c>
      <c r="G10" s="547">
        <f t="shared" si="2"/>
        <v>0.034349983460138934</v>
      </c>
      <c r="H10" s="548">
        <v>134186</v>
      </c>
      <c r="I10" s="549">
        <f t="shared" si="3"/>
        <v>0.27685451537418215</v>
      </c>
      <c r="J10" s="551"/>
    </row>
    <row r="11" spans="1:17" ht="16.5" customHeight="1">
      <c r="A11" s="545" t="s">
        <v>165</v>
      </c>
      <c r="B11" s="546">
        <v>13063</v>
      </c>
      <c r="C11" s="547">
        <f t="shared" si="0"/>
        <v>0.02864787218877814</v>
      </c>
      <c r="D11" s="548">
        <v>12928</v>
      </c>
      <c r="E11" s="549">
        <f t="shared" si="1"/>
        <v>0.010442450495049549</v>
      </c>
      <c r="F11" s="550">
        <v>134482</v>
      </c>
      <c r="G11" s="547">
        <f t="shared" si="2"/>
        <v>0.02696137691837328</v>
      </c>
      <c r="H11" s="548">
        <v>94019</v>
      </c>
      <c r="I11" s="549">
        <f t="shared" si="3"/>
        <v>0.4303704570352802</v>
      </c>
      <c r="J11" s="551"/>
      <c r="K11" s="552"/>
      <c r="L11" s="552"/>
      <c r="M11" s="552"/>
      <c r="N11" s="552"/>
      <c r="O11" s="552"/>
      <c r="P11" s="552"/>
      <c r="Q11" s="552"/>
    </row>
    <row r="12" spans="1:17" ht="16.5" customHeight="1">
      <c r="A12" s="545" t="s">
        <v>166</v>
      </c>
      <c r="B12" s="546">
        <v>11944</v>
      </c>
      <c r="C12" s="547">
        <f t="shared" si="0"/>
        <v>0.026193844095748764</v>
      </c>
      <c r="D12" s="548">
        <v>11781</v>
      </c>
      <c r="E12" s="549">
        <f aca="true" t="shared" si="4" ref="E12:E18">(B12/D12-1)</f>
        <v>0.013835837365249182</v>
      </c>
      <c r="F12" s="550">
        <v>144320</v>
      </c>
      <c r="G12" s="547">
        <f t="shared" si="2"/>
        <v>0.028933730289998898</v>
      </c>
      <c r="H12" s="548">
        <v>139414</v>
      </c>
      <c r="I12" s="549">
        <f aca="true" t="shared" si="5" ref="I12:I18">(F12/H12-1)</f>
        <v>0.035190153069275754</v>
      </c>
      <c r="J12" s="551"/>
      <c r="K12" s="552"/>
      <c r="L12" s="552"/>
      <c r="M12" s="552"/>
      <c r="N12" s="552"/>
      <c r="O12" s="552"/>
      <c r="P12" s="552"/>
      <c r="Q12" s="552"/>
    </row>
    <row r="13" spans="1:17" ht="16.5" customHeight="1">
      <c r="A13" s="545" t="s">
        <v>167</v>
      </c>
      <c r="B13" s="546">
        <v>10526</v>
      </c>
      <c r="C13" s="547">
        <f t="shared" si="0"/>
        <v>0.023084092678487232</v>
      </c>
      <c r="D13" s="548">
        <v>9151</v>
      </c>
      <c r="E13" s="549">
        <f t="shared" si="4"/>
        <v>0.15025680253524198</v>
      </c>
      <c r="F13" s="550">
        <v>121288</v>
      </c>
      <c r="G13" s="547">
        <f t="shared" si="2"/>
        <v>0.02431620204693311</v>
      </c>
      <c r="H13" s="548">
        <v>74514</v>
      </c>
      <c r="I13" s="549">
        <f t="shared" si="5"/>
        <v>0.62772096518775</v>
      </c>
      <c r="J13" s="551"/>
      <c r="K13" s="552"/>
      <c r="L13" s="552"/>
      <c r="M13" s="552"/>
      <c r="N13" s="552"/>
      <c r="O13" s="552"/>
      <c r="P13" s="552"/>
      <c r="Q13" s="552"/>
    </row>
    <row r="14" spans="1:10" ht="16.5" customHeight="1">
      <c r="A14" s="545" t="s">
        <v>168</v>
      </c>
      <c r="B14" s="546">
        <v>7928</v>
      </c>
      <c r="C14" s="547">
        <f t="shared" si="0"/>
        <v>0.017386536837834577</v>
      </c>
      <c r="D14" s="548">
        <v>192</v>
      </c>
      <c r="E14" s="553" t="s">
        <v>152</v>
      </c>
      <c r="F14" s="550">
        <v>74354</v>
      </c>
      <c r="G14" s="547">
        <f t="shared" si="2"/>
        <v>0.014906725207750679</v>
      </c>
      <c r="H14" s="548">
        <v>5527</v>
      </c>
      <c r="I14" s="549">
        <f t="shared" si="5"/>
        <v>12.452867740184548</v>
      </c>
      <c r="J14" s="551"/>
    </row>
    <row r="15" spans="1:10" ht="16.5" customHeight="1">
      <c r="A15" s="545" t="s">
        <v>169</v>
      </c>
      <c r="B15" s="546">
        <v>6371</v>
      </c>
      <c r="C15" s="547">
        <f t="shared" si="0"/>
        <v>0.013971950831715955</v>
      </c>
      <c r="D15" s="548">
        <v>6362</v>
      </c>
      <c r="E15" s="549">
        <f t="shared" si="4"/>
        <v>0.001414649481295216</v>
      </c>
      <c r="F15" s="550">
        <v>69407</v>
      </c>
      <c r="G15" s="547">
        <f t="shared" si="2"/>
        <v>0.013914934993333935</v>
      </c>
      <c r="H15" s="548">
        <v>99731</v>
      </c>
      <c r="I15" s="549">
        <f t="shared" si="5"/>
        <v>-0.3040579157934845</v>
      </c>
      <c r="J15" s="551"/>
    </row>
    <row r="16" spans="1:10" ht="16.5" customHeight="1">
      <c r="A16" s="545" t="s">
        <v>170</v>
      </c>
      <c r="B16" s="546">
        <v>6296</v>
      </c>
      <c r="C16" s="547">
        <f t="shared" si="0"/>
        <v>0.013807471737008893</v>
      </c>
      <c r="D16" s="548">
        <v>6469</v>
      </c>
      <c r="E16" s="549">
        <f t="shared" si="4"/>
        <v>-0.02674292780955323</v>
      </c>
      <c r="F16" s="550">
        <v>74538</v>
      </c>
      <c r="G16" s="547">
        <f t="shared" si="2"/>
        <v>0.014943614110005112</v>
      </c>
      <c r="H16" s="548">
        <v>76724</v>
      </c>
      <c r="I16" s="549">
        <f t="shared" si="5"/>
        <v>-0.028491736614358</v>
      </c>
      <c r="J16" s="551"/>
    </row>
    <row r="17" spans="1:10" ht="16.5" customHeight="1">
      <c r="A17" s="545" t="s">
        <v>171</v>
      </c>
      <c r="B17" s="546">
        <v>3768</v>
      </c>
      <c r="C17" s="547">
        <f t="shared" si="0"/>
        <v>0.008263429718082832</v>
      </c>
      <c r="D17" s="548">
        <v>3842</v>
      </c>
      <c r="E17" s="549">
        <f t="shared" si="4"/>
        <v>-0.01926080166579902</v>
      </c>
      <c r="F17" s="550">
        <v>50275</v>
      </c>
      <c r="G17" s="547">
        <f t="shared" si="2"/>
        <v>0.01007929109153059</v>
      </c>
      <c r="H17" s="548">
        <v>50351</v>
      </c>
      <c r="I17" s="549">
        <f t="shared" si="5"/>
        <v>-0.0015094039840320983</v>
      </c>
      <c r="J17" s="551"/>
    </row>
    <row r="18" spans="1:10" ht="16.5" customHeight="1">
      <c r="A18" s="545" t="s">
        <v>172</v>
      </c>
      <c r="B18" s="546">
        <v>2267</v>
      </c>
      <c r="C18" s="547">
        <f t="shared" si="0"/>
        <v>0.004971654769345483</v>
      </c>
      <c r="D18" s="548">
        <v>4578</v>
      </c>
      <c r="E18" s="549">
        <f t="shared" si="4"/>
        <v>-0.5048055919615553</v>
      </c>
      <c r="F18" s="550">
        <v>45987</v>
      </c>
      <c r="G18" s="547">
        <f t="shared" si="2"/>
        <v>0.009219619282470755</v>
      </c>
      <c r="H18" s="548">
        <v>35906</v>
      </c>
      <c r="I18" s="549">
        <f t="shared" si="5"/>
        <v>0.28076087561967356</v>
      </c>
      <c r="J18" s="551"/>
    </row>
    <row r="19" spans="1:10" ht="16.5" customHeight="1" thickBot="1">
      <c r="A19" s="545" t="s">
        <v>148</v>
      </c>
      <c r="B19" s="546">
        <v>32387</v>
      </c>
      <c r="C19" s="547">
        <f t="shared" si="0"/>
        <v>0.07102645920370187</v>
      </c>
      <c r="D19" s="548">
        <v>26351</v>
      </c>
      <c r="E19" s="549">
        <f aca="true" t="shared" si="6" ref="E19:E32">(B19/D19-1)</f>
        <v>0.22906151569200417</v>
      </c>
      <c r="F19" s="550">
        <v>400661</v>
      </c>
      <c r="G19" s="547">
        <f t="shared" si="2"/>
        <v>0.08032578514219268</v>
      </c>
      <c r="H19" s="548">
        <v>369988</v>
      </c>
      <c r="I19" s="549">
        <f aca="true" t="shared" si="7" ref="I19:I32">(F19/H19-1)</f>
        <v>0.08290268873585083</v>
      </c>
      <c r="J19" s="551"/>
    </row>
    <row r="20" spans="1:10" ht="16.5" customHeight="1">
      <c r="A20" s="554" t="s">
        <v>173</v>
      </c>
      <c r="B20" s="555">
        <f>SUM(B21:B32)</f>
        <v>131176</v>
      </c>
      <c r="C20" s="556">
        <f t="shared" si="0"/>
        <v>0.2876761296972488</v>
      </c>
      <c r="D20" s="557">
        <f>SUM(D21:D32)</f>
        <v>118906</v>
      </c>
      <c r="E20" s="558">
        <f t="shared" si="6"/>
        <v>0.10319075572300807</v>
      </c>
      <c r="F20" s="555">
        <f>SUM(F21:F32)</f>
        <v>1303128</v>
      </c>
      <c r="G20" s="559">
        <f t="shared" si="2"/>
        <v>0.26125522509247284</v>
      </c>
      <c r="H20" s="560">
        <f>SUM(H21:H32)</f>
        <v>1313306</v>
      </c>
      <c r="I20" s="558">
        <f t="shared" si="7"/>
        <v>-0.007749907485384178</v>
      </c>
      <c r="J20" s="551"/>
    </row>
    <row r="21" spans="1:10" ht="16.5" customHeight="1">
      <c r="A21" s="561" t="s">
        <v>174</v>
      </c>
      <c r="B21" s="562">
        <v>23813</v>
      </c>
      <c r="C21" s="547">
        <f t="shared" si="0"/>
        <v>0.052223209096790464</v>
      </c>
      <c r="D21" s="563">
        <v>18844</v>
      </c>
      <c r="E21" s="549">
        <f t="shared" si="6"/>
        <v>0.2636913606452982</v>
      </c>
      <c r="F21" s="564">
        <v>224394</v>
      </c>
      <c r="G21" s="547">
        <f t="shared" si="2"/>
        <v>0.04498721919826783</v>
      </c>
      <c r="H21" s="563">
        <v>211929</v>
      </c>
      <c r="I21" s="565">
        <f t="shared" si="7"/>
        <v>0.05881686791331053</v>
      </c>
      <c r="J21" s="551"/>
    </row>
    <row r="22" spans="1:10" ht="16.5" customHeight="1">
      <c r="A22" s="561" t="s">
        <v>175</v>
      </c>
      <c r="B22" s="562">
        <v>19516</v>
      </c>
      <c r="C22" s="547">
        <f t="shared" si="0"/>
        <v>0.042799653497373816</v>
      </c>
      <c r="D22" s="563">
        <v>21774</v>
      </c>
      <c r="E22" s="549">
        <f t="shared" si="6"/>
        <v>-0.1037016625332966</v>
      </c>
      <c r="F22" s="564">
        <v>212554</v>
      </c>
      <c r="G22" s="547">
        <f t="shared" si="2"/>
        <v>0.04261349853146082</v>
      </c>
      <c r="H22" s="563">
        <v>231549</v>
      </c>
      <c r="I22" s="565">
        <f t="shared" si="7"/>
        <v>-0.08203447218515303</v>
      </c>
      <c r="J22" s="551"/>
    </row>
    <row r="23" spans="1:10" ht="16.5" customHeight="1">
      <c r="A23" s="561" t="s">
        <v>176</v>
      </c>
      <c r="B23" s="562">
        <v>11319</v>
      </c>
      <c r="C23" s="547">
        <f t="shared" si="0"/>
        <v>0.02482318497318991</v>
      </c>
      <c r="D23" s="563">
        <v>13030</v>
      </c>
      <c r="E23" s="549">
        <f t="shared" si="6"/>
        <v>-0.13131235610130465</v>
      </c>
      <c r="F23" s="564">
        <v>125448</v>
      </c>
      <c r="G23" s="547">
        <f t="shared" si="2"/>
        <v>0.02515021201094638</v>
      </c>
      <c r="H23" s="563">
        <v>148911</v>
      </c>
      <c r="I23" s="565">
        <f t="shared" si="7"/>
        <v>-0.15756391401575442</v>
      </c>
      <c r="J23" s="551"/>
    </row>
    <row r="24" spans="1:10" ht="16.5" customHeight="1">
      <c r="A24" s="561" t="s">
        <v>177</v>
      </c>
      <c r="B24" s="562">
        <v>10469</v>
      </c>
      <c r="C24" s="547">
        <f t="shared" si="0"/>
        <v>0.022959088566509862</v>
      </c>
      <c r="D24" s="563">
        <v>8751</v>
      </c>
      <c r="E24" s="549">
        <f t="shared" si="6"/>
        <v>0.19632042052336884</v>
      </c>
      <c r="F24" s="564">
        <v>87731</v>
      </c>
      <c r="G24" s="547">
        <f t="shared" si="2"/>
        <v>0.017588588498280856</v>
      </c>
      <c r="H24" s="563">
        <v>103779</v>
      </c>
      <c r="I24" s="565">
        <f t="shared" si="7"/>
        <v>-0.15463629443336324</v>
      </c>
      <c r="J24" s="551"/>
    </row>
    <row r="25" spans="1:10" ht="16.5" customHeight="1">
      <c r="A25" s="561" t="s">
        <v>178</v>
      </c>
      <c r="B25" s="562">
        <v>8901</v>
      </c>
      <c r="C25" s="547">
        <f t="shared" si="0"/>
        <v>0.019520378959834207</v>
      </c>
      <c r="D25" s="563">
        <v>7598</v>
      </c>
      <c r="E25" s="549">
        <f t="shared" si="6"/>
        <v>0.17149249802579636</v>
      </c>
      <c r="F25" s="564">
        <v>75561</v>
      </c>
      <c r="G25" s="547">
        <f t="shared" si="2"/>
        <v>0.015148708387213184</v>
      </c>
      <c r="H25" s="563">
        <v>81632</v>
      </c>
      <c r="I25" s="565">
        <f t="shared" si="7"/>
        <v>-0.07437034496275974</v>
      </c>
      <c r="J25" s="551"/>
    </row>
    <row r="26" spans="1:10" ht="16.5" customHeight="1">
      <c r="A26" s="561" t="s">
        <v>179</v>
      </c>
      <c r="B26" s="562">
        <v>7036</v>
      </c>
      <c r="C26" s="547">
        <f t="shared" si="0"/>
        <v>0.015430332138118579</v>
      </c>
      <c r="D26" s="563">
        <v>7305</v>
      </c>
      <c r="E26" s="549">
        <f t="shared" si="6"/>
        <v>-0.0368240930869268</v>
      </c>
      <c r="F26" s="564">
        <v>66513</v>
      </c>
      <c r="G26" s="547">
        <f t="shared" si="2"/>
        <v>0.013334736715484317</v>
      </c>
      <c r="H26" s="563">
        <v>71745</v>
      </c>
      <c r="I26" s="565">
        <f t="shared" si="7"/>
        <v>-0.07292494250470416</v>
      </c>
      <c r="J26" s="551"/>
    </row>
    <row r="27" spans="1:10" ht="16.5" customHeight="1">
      <c r="A27" s="561" t="s">
        <v>180</v>
      </c>
      <c r="B27" s="562">
        <v>3797</v>
      </c>
      <c r="C27" s="547">
        <f t="shared" si="0"/>
        <v>0.008327028301369563</v>
      </c>
      <c r="D27" s="563">
        <v>3505</v>
      </c>
      <c r="E27" s="549">
        <f t="shared" si="6"/>
        <v>0.08330955777460769</v>
      </c>
      <c r="F27" s="564">
        <v>39699</v>
      </c>
      <c r="G27" s="547">
        <f t="shared" si="2"/>
        <v>0.007958981144558386</v>
      </c>
      <c r="H27" s="563">
        <v>26218</v>
      </c>
      <c r="I27" s="565">
        <f t="shared" si="7"/>
        <v>0.5141887253032269</v>
      </c>
      <c r="J27" s="551"/>
    </row>
    <row r="28" spans="1:10" ht="16.5" customHeight="1">
      <c r="A28" s="561" t="s">
        <v>181</v>
      </c>
      <c r="B28" s="562">
        <v>3223</v>
      </c>
      <c r="C28" s="547">
        <f t="shared" si="0"/>
        <v>0.007068214963211509</v>
      </c>
      <c r="D28" s="563">
        <v>3179</v>
      </c>
      <c r="E28" s="549">
        <f t="shared" si="6"/>
        <v>0.01384083044982698</v>
      </c>
      <c r="F28" s="564">
        <v>33828</v>
      </c>
      <c r="G28" s="547">
        <f t="shared" si="2"/>
        <v>0.00678194448621177</v>
      </c>
      <c r="H28" s="563">
        <v>34756</v>
      </c>
      <c r="I28" s="565">
        <f t="shared" si="7"/>
        <v>-0.026700425825756713</v>
      </c>
      <c r="J28" s="551"/>
    </row>
    <row r="29" spans="1:10" ht="16.5" customHeight="1">
      <c r="A29" s="561" t="s">
        <v>182</v>
      </c>
      <c r="B29" s="562">
        <v>3178</v>
      </c>
      <c r="C29" s="547">
        <f t="shared" si="0"/>
        <v>0.006969527506387271</v>
      </c>
      <c r="D29" s="563">
        <v>2548</v>
      </c>
      <c r="E29" s="549">
        <f t="shared" si="6"/>
        <v>0.24725274725274726</v>
      </c>
      <c r="F29" s="564">
        <v>34223</v>
      </c>
      <c r="G29" s="547">
        <f t="shared" si="2"/>
        <v>0.006861135336160146</v>
      </c>
      <c r="H29" s="563">
        <v>30733</v>
      </c>
      <c r="I29" s="565">
        <f t="shared" si="7"/>
        <v>0.11355871538736872</v>
      </c>
      <c r="J29" s="551"/>
    </row>
    <row r="30" spans="1:10" ht="16.5" customHeight="1">
      <c r="A30" s="561" t="s">
        <v>183</v>
      </c>
      <c r="B30" s="562">
        <v>3045</v>
      </c>
      <c r="C30" s="547">
        <f t="shared" si="0"/>
        <v>0.006677851245106747</v>
      </c>
      <c r="D30" s="563">
        <v>2920</v>
      </c>
      <c r="E30" s="549">
        <f t="shared" si="6"/>
        <v>0.042808219178082085</v>
      </c>
      <c r="F30" s="564">
        <v>34527</v>
      </c>
      <c r="G30" s="547">
        <f t="shared" si="2"/>
        <v>0.006922082218145731</v>
      </c>
      <c r="H30" s="563">
        <v>27108</v>
      </c>
      <c r="I30" s="565">
        <f t="shared" si="7"/>
        <v>0.27368304559539625</v>
      </c>
      <c r="J30" s="551"/>
    </row>
    <row r="31" spans="1:10" ht="16.5" customHeight="1">
      <c r="A31" s="561" t="s">
        <v>184</v>
      </c>
      <c r="B31" s="562">
        <v>1421</v>
      </c>
      <c r="C31" s="547">
        <f t="shared" si="0"/>
        <v>0.003116330581049815</v>
      </c>
      <c r="D31" s="563">
        <v>584</v>
      </c>
      <c r="E31" s="549">
        <f t="shared" si="6"/>
        <v>1.433219178082192</v>
      </c>
      <c r="F31" s="564">
        <v>9681</v>
      </c>
      <c r="G31" s="547">
        <f t="shared" si="2"/>
        <v>0.0019408775148106938</v>
      </c>
      <c r="H31" s="563">
        <v>6570</v>
      </c>
      <c r="I31" s="565">
        <f t="shared" si="7"/>
        <v>0.47351598173515974</v>
      </c>
      <c r="J31" s="551"/>
    </row>
    <row r="32" spans="1:10" ht="16.5" customHeight="1" thickBot="1">
      <c r="A32" s="561" t="s">
        <v>148</v>
      </c>
      <c r="B32" s="562">
        <v>35458</v>
      </c>
      <c r="C32" s="547">
        <f t="shared" si="0"/>
        <v>0.07776132986830707</v>
      </c>
      <c r="D32" s="563">
        <v>28868</v>
      </c>
      <c r="E32" s="549">
        <f t="shared" si="6"/>
        <v>0.22828044894000277</v>
      </c>
      <c r="F32" s="564">
        <v>358969</v>
      </c>
      <c r="G32" s="547">
        <f t="shared" si="2"/>
        <v>0.07196724105093275</v>
      </c>
      <c r="H32" s="563">
        <v>338376</v>
      </c>
      <c r="I32" s="565">
        <f t="shared" si="7"/>
        <v>0.06085833510650884</v>
      </c>
      <c r="J32" s="551"/>
    </row>
    <row r="33" spans="1:10" ht="16.5" customHeight="1">
      <c r="A33" s="554" t="s">
        <v>185</v>
      </c>
      <c r="B33" s="555">
        <f>SUM(B34:B40)</f>
        <v>58793</v>
      </c>
      <c r="C33" s="559">
        <f t="shared" si="0"/>
        <v>0.1289362588681645</v>
      </c>
      <c r="D33" s="566">
        <f>SUM(D34:D40)</f>
        <v>54126</v>
      </c>
      <c r="E33" s="558">
        <f aca="true" t="shared" si="8" ref="E33:E49">(B33/D33-1)</f>
        <v>0.08622473487787752</v>
      </c>
      <c r="F33" s="560">
        <f>SUM(F34:F40)</f>
        <v>708054</v>
      </c>
      <c r="G33" s="559">
        <f t="shared" si="2"/>
        <v>0.14195290650467626</v>
      </c>
      <c r="H33" s="566">
        <f>SUM(H34:H40)</f>
        <v>663303</v>
      </c>
      <c r="I33" s="558">
        <f aca="true" t="shared" si="9" ref="I33:I49">(F33/H33-1)</f>
        <v>0.06746690426547142</v>
      </c>
      <c r="J33" s="551"/>
    </row>
    <row r="34" spans="1:10" ht="16.5" customHeight="1">
      <c r="A34" s="545" t="s">
        <v>186</v>
      </c>
      <c r="B34" s="546">
        <v>25791</v>
      </c>
      <c r="C34" s="547">
        <f t="shared" si="0"/>
        <v>0.056561071087864734</v>
      </c>
      <c r="D34" s="548">
        <v>27285</v>
      </c>
      <c r="E34" s="549">
        <f t="shared" si="8"/>
        <v>-0.05475536008796045</v>
      </c>
      <c r="F34" s="550">
        <v>334163</v>
      </c>
      <c r="G34" s="547">
        <f t="shared" si="2"/>
        <v>0.06699405567417475</v>
      </c>
      <c r="H34" s="548">
        <v>329233</v>
      </c>
      <c r="I34" s="549">
        <f t="shared" si="9"/>
        <v>0.01497419760473595</v>
      </c>
      <c r="J34" s="551"/>
    </row>
    <row r="35" spans="1:10" ht="16.5" customHeight="1">
      <c r="A35" s="545" t="s">
        <v>187</v>
      </c>
      <c r="B35" s="546">
        <v>13488</v>
      </c>
      <c r="C35" s="547">
        <f t="shared" si="0"/>
        <v>0.029579920392118163</v>
      </c>
      <c r="D35" s="548">
        <v>13296</v>
      </c>
      <c r="E35" s="549">
        <f aca="true" t="shared" si="10" ref="E35:E40">(B35/D35-1)</f>
        <v>0.014440433212996373</v>
      </c>
      <c r="F35" s="550">
        <v>152600</v>
      </c>
      <c r="G35" s="547">
        <f t="shared" si="2"/>
        <v>0.03059373089144839</v>
      </c>
      <c r="H35" s="548">
        <v>161629</v>
      </c>
      <c r="I35" s="549">
        <f aca="true" t="shared" si="11" ref="I35:I40">(F35/H35-1)</f>
        <v>-0.055862499922662345</v>
      </c>
      <c r="J35" s="551"/>
    </row>
    <row r="36" spans="1:10" ht="16.5" customHeight="1">
      <c r="A36" s="545" t="s">
        <v>188</v>
      </c>
      <c r="B36" s="546">
        <v>7518</v>
      </c>
      <c r="C36" s="547">
        <f t="shared" si="0"/>
        <v>0.016487384453435967</v>
      </c>
      <c r="D36" s="548">
        <v>4512</v>
      </c>
      <c r="E36" s="549">
        <f t="shared" si="10"/>
        <v>0.6662234042553192</v>
      </c>
      <c r="F36" s="550">
        <v>76164</v>
      </c>
      <c r="G36" s="547">
        <f t="shared" si="2"/>
        <v>0.015269599735362223</v>
      </c>
      <c r="H36" s="548">
        <v>57363</v>
      </c>
      <c r="I36" s="549">
        <f t="shared" si="11"/>
        <v>0.3277548245384656</v>
      </c>
      <c r="J36" s="551"/>
    </row>
    <row r="37" spans="1:10" ht="16.5" customHeight="1">
      <c r="A37" s="545" t="s">
        <v>189</v>
      </c>
      <c r="B37" s="546">
        <v>2066</v>
      </c>
      <c r="C37" s="547">
        <f t="shared" si="0"/>
        <v>0.004530850795530555</v>
      </c>
      <c r="D37" s="548">
        <v>1483</v>
      </c>
      <c r="E37" s="549">
        <f t="shared" si="10"/>
        <v>0.3931220498988537</v>
      </c>
      <c r="F37" s="550">
        <v>24183</v>
      </c>
      <c r="G37" s="547">
        <f t="shared" si="2"/>
        <v>0.004848284365320422</v>
      </c>
      <c r="H37" s="548">
        <v>17168</v>
      </c>
      <c r="I37" s="549">
        <f t="shared" si="11"/>
        <v>0.40860904007455723</v>
      </c>
      <c r="J37" s="551"/>
    </row>
    <row r="38" spans="1:10" ht="16.5" customHeight="1">
      <c r="A38" s="545" t="s">
        <v>190</v>
      </c>
      <c r="B38" s="546">
        <v>1816</v>
      </c>
      <c r="C38" s="547">
        <f t="shared" si="0"/>
        <v>0.003982587146507012</v>
      </c>
      <c r="D38" s="548">
        <v>1211</v>
      </c>
      <c r="E38" s="549">
        <f t="shared" si="10"/>
        <v>0.49958711808422795</v>
      </c>
      <c r="F38" s="550">
        <v>23185</v>
      </c>
      <c r="G38" s="547">
        <f t="shared" si="2"/>
        <v>0.004648202167223008</v>
      </c>
      <c r="H38" s="548">
        <v>15179</v>
      </c>
      <c r="I38" s="549">
        <f t="shared" si="11"/>
        <v>0.5274392252454048</v>
      </c>
      <c r="J38" s="551"/>
    </row>
    <row r="39" spans="1:10" ht="16.5" customHeight="1">
      <c r="A39" s="545" t="s">
        <v>191</v>
      </c>
      <c r="B39" s="546">
        <v>671</v>
      </c>
      <c r="C39" s="547">
        <f t="shared" si="0"/>
        <v>0.001471539633979188</v>
      </c>
      <c r="D39" s="548">
        <v>467</v>
      </c>
      <c r="E39" s="549">
        <f t="shared" si="10"/>
        <v>0.436830835117773</v>
      </c>
      <c r="F39" s="550">
        <v>8464</v>
      </c>
      <c r="G39" s="547">
        <f t="shared" si="2"/>
        <v>0.0016968895037039265</v>
      </c>
      <c r="H39" s="548">
        <v>5590</v>
      </c>
      <c r="I39" s="549">
        <f t="shared" si="11"/>
        <v>0.5141323792486583</v>
      </c>
      <c r="J39" s="551"/>
    </row>
    <row r="40" spans="1:10" ht="16.5" customHeight="1" thickBot="1">
      <c r="A40" s="545" t="s">
        <v>148</v>
      </c>
      <c r="B40" s="546">
        <v>7443</v>
      </c>
      <c r="C40" s="547">
        <f t="shared" si="0"/>
        <v>0.016322905358728906</v>
      </c>
      <c r="D40" s="548">
        <v>5872</v>
      </c>
      <c r="E40" s="549">
        <f t="shared" si="10"/>
        <v>0.26754087193460485</v>
      </c>
      <c r="F40" s="550">
        <v>89295</v>
      </c>
      <c r="G40" s="547">
        <f t="shared" si="2"/>
        <v>0.01790214416744354</v>
      </c>
      <c r="H40" s="548">
        <v>77141</v>
      </c>
      <c r="I40" s="549">
        <f t="shared" si="11"/>
        <v>0.15755564485811702</v>
      </c>
      <c r="J40" s="551"/>
    </row>
    <row r="41" spans="1:10" ht="16.5" customHeight="1">
      <c r="A41" s="554" t="s">
        <v>192</v>
      </c>
      <c r="B41" s="555">
        <f>SUM(B42:B49)</f>
        <v>93743</v>
      </c>
      <c r="C41" s="559">
        <f t="shared" si="0"/>
        <v>0.20558351700165575</v>
      </c>
      <c r="D41" s="566">
        <f>SUM(D42:D49)</f>
        <v>81234</v>
      </c>
      <c r="E41" s="558">
        <f t="shared" si="8"/>
        <v>0.15398724671935393</v>
      </c>
      <c r="F41" s="560">
        <f>SUM(F42:F49)</f>
        <v>980510</v>
      </c>
      <c r="G41" s="559">
        <f t="shared" si="2"/>
        <v>0.19657574755159934</v>
      </c>
      <c r="H41" s="566">
        <f>SUM(H42:H49)</f>
        <v>963654</v>
      </c>
      <c r="I41" s="558">
        <f t="shared" si="9"/>
        <v>0.017491755339572146</v>
      </c>
      <c r="J41" s="551"/>
    </row>
    <row r="42" spans="1:10" ht="16.5" customHeight="1">
      <c r="A42" s="545" t="s">
        <v>193</v>
      </c>
      <c r="B42" s="546">
        <v>22992</v>
      </c>
      <c r="C42" s="547">
        <f t="shared" si="0"/>
        <v>0.050422711273397154</v>
      </c>
      <c r="D42" s="548">
        <v>21082</v>
      </c>
      <c r="E42" s="549">
        <f t="shared" si="8"/>
        <v>0.09059861493216959</v>
      </c>
      <c r="F42" s="550">
        <v>250997</v>
      </c>
      <c r="G42" s="547">
        <f t="shared" si="2"/>
        <v>0.050320672821499816</v>
      </c>
      <c r="H42" s="548">
        <v>262876</v>
      </c>
      <c r="I42" s="549">
        <f t="shared" si="9"/>
        <v>-0.04518860603478447</v>
      </c>
      <c r="J42" s="551"/>
    </row>
    <row r="43" spans="1:10" ht="16.5" customHeight="1">
      <c r="A43" s="545" t="s">
        <v>194</v>
      </c>
      <c r="B43" s="546">
        <v>14007</v>
      </c>
      <c r="C43" s="547">
        <f t="shared" si="0"/>
        <v>0.030718115727491037</v>
      </c>
      <c r="D43" s="548">
        <v>14527</v>
      </c>
      <c r="E43" s="549">
        <f t="shared" si="8"/>
        <v>-0.03579541543333109</v>
      </c>
      <c r="F43" s="550">
        <v>129897</v>
      </c>
      <c r="G43" s="547">
        <f t="shared" si="2"/>
        <v>0.026042161609478844</v>
      </c>
      <c r="H43" s="548">
        <v>157275</v>
      </c>
      <c r="I43" s="549">
        <f t="shared" si="9"/>
        <v>-0.17407725321888412</v>
      </c>
      <c r="J43" s="551"/>
    </row>
    <row r="44" spans="1:10" ht="16.5" customHeight="1">
      <c r="A44" s="545" t="s">
        <v>195</v>
      </c>
      <c r="B44" s="546">
        <v>13250</v>
      </c>
      <c r="C44" s="547">
        <f t="shared" si="0"/>
        <v>0.029057973398247748</v>
      </c>
      <c r="D44" s="548">
        <v>9102</v>
      </c>
      <c r="E44" s="549">
        <f>(B44/D44-1)</f>
        <v>0.45572401669962637</v>
      </c>
      <c r="F44" s="550">
        <v>137991</v>
      </c>
      <c r="G44" s="547">
        <f t="shared" si="2"/>
        <v>0.02766487234234505</v>
      </c>
      <c r="H44" s="548">
        <v>111596</v>
      </c>
      <c r="I44" s="549">
        <f>(F44/H44-1)</f>
        <v>0.23652281443779355</v>
      </c>
      <c r="J44" s="551"/>
    </row>
    <row r="45" spans="1:10" ht="16.5" customHeight="1">
      <c r="A45" s="545" t="s">
        <v>196</v>
      </c>
      <c r="B45" s="546">
        <v>8100</v>
      </c>
      <c r="C45" s="547">
        <f t="shared" si="0"/>
        <v>0.017763742228362776</v>
      </c>
      <c r="D45" s="548">
        <v>6839</v>
      </c>
      <c r="E45" s="549">
        <f t="shared" si="8"/>
        <v>0.18438368182482812</v>
      </c>
      <c r="F45" s="550">
        <v>109897</v>
      </c>
      <c r="G45" s="547">
        <f t="shared" si="2"/>
        <v>0.022032498320953497</v>
      </c>
      <c r="H45" s="548">
        <v>84062</v>
      </c>
      <c r="I45" s="549">
        <f t="shared" si="9"/>
        <v>0.30733268301967587</v>
      </c>
      <c r="J45" s="551"/>
    </row>
    <row r="46" spans="1:10" ht="16.5" customHeight="1">
      <c r="A46" s="545" t="s">
        <v>197</v>
      </c>
      <c r="B46" s="546">
        <v>4595</v>
      </c>
      <c r="C46" s="547">
        <f t="shared" si="0"/>
        <v>0.01007708586905271</v>
      </c>
      <c r="D46" s="548">
        <v>2956</v>
      </c>
      <c r="E46" s="549">
        <f>(B46/D46-1)</f>
        <v>0.5544654939106901</v>
      </c>
      <c r="F46" s="550">
        <v>38066</v>
      </c>
      <c r="G46" s="547">
        <f t="shared" si="2"/>
        <v>0.007631592137050291</v>
      </c>
      <c r="H46" s="548">
        <v>34485</v>
      </c>
      <c r="I46" s="549">
        <f>(F46/H46-1)</f>
        <v>0.1038422502537335</v>
      </c>
      <c r="J46" s="551"/>
    </row>
    <row r="47" spans="1:10" ht="16.5" customHeight="1">
      <c r="A47" s="545" t="s">
        <v>198</v>
      </c>
      <c r="B47" s="546">
        <v>3892</v>
      </c>
      <c r="C47" s="547">
        <f t="shared" si="0"/>
        <v>0.00853536848799851</v>
      </c>
      <c r="D47" s="548">
        <v>4134</v>
      </c>
      <c r="E47" s="549">
        <f t="shared" si="8"/>
        <v>-0.05853894533139814</v>
      </c>
      <c r="F47" s="550">
        <v>47804</v>
      </c>
      <c r="G47" s="547">
        <f t="shared" si="2"/>
        <v>0.009583897192233282</v>
      </c>
      <c r="H47" s="548">
        <v>51633</v>
      </c>
      <c r="I47" s="549">
        <f t="shared" si="9"/>
        <v>-0.07415799972885562</v>
      </c>
      <c r="J47" s="551"/>
    </row>
    <row r="48" spans="1:10" ht="16.5" customHeight="1">
      <c r="A48" s="545" t="s">
        <v>199</v>
      </c>
      <c r="B48" s="546">
        <v>2242</v>
      </c>
      <c r="C48" s="547">
        <f t="shared" si="0"/>
        <v>0.004916828404443129</v>
      </c>
      <c r="D48" s="548">
        <v>1725</v>
      </c>
      <c r="E48" s="549">
        <f t="shared" si="8"/>
        <v>0.29971014492753634</v>
      </c>
      <c r="F48" s="550">
        <v>21071</v>
      </c>
      <c r="G48" s="547">
        <f t="shared" si="2"/>
        <v>0.0042243807576258785</v>
      </c>
      <c r="H48" s="548">
        <v>18352</v>
      </c>
      <c r="I48" s="549">
        <f t="shared" si="9"/>
        <v>0.14815823888404545</v>
      </c>
      <c r="J48" s="551"/>
    </row>
    <row r="49" spans="1:10" ht="16.5" customHeight="1" thickBot="1">
      <c r="A49" s="545" t="s">
        <v>148</v>
      </c>
      <c r="B49" s="546">
        <v>24665</v>
      </c>
      <c r="C49" s="547">
        <f t="shared" si="0"/>
        <v>0.054091691612662696</v>
      </c>
      <c r="D49" s="548">
        <v>20869</v>
      </c>
      <c r="E49" s="549">
        <f t="shared" si="8"/>
        <v>0.18189659303272787</v>
      </c>
      <c r="F49" s="550">
        <v>244787</v>
      </c>
      <c r="G49" s="547">
        <f t="shared" si="2"/>
        <v>0.049075672370412694</v>
      </c>
      <c r="H49" s="548">
        <v>243375</v>
      </c>
      <c r="I49" s="549">
        <f t="shared" si="9"/>
        <v>0.005801746276322461</v>
      </c>
      <c r="J49" s="551"/>
    </row>
    <row r="50" spans="1:10" ht="16.5" customHeight="1">
      <c r="A50" s="554" t="s">
        <v>200</v>
      </c>
      <c r="B50" s="555">
        <f>SUM(B51:B56)</f>
        <v>8610</v>
      </c>
      <c r="C50" s="559">
        <f aca="true" t="shared" si="12" ref="C50:C57">(B50/$B$6)</f>
        <v>0.018882200072370802</v>
      </c>
      <c r="D50" s="566">
        <f>SUM(D51:D56)</f>
        <v>8954</v>
      </c>
      <c r="E50" s="558">
        <f aca="true" t="shared" si="13" ref="E50:E57">(B50/D50-1)</f>
        <v>-0.03841858387312935</v>
      </c>
      <c r="F50" s="560">
        <f>SUM(F51:F56)</f>
        <v>109075</v>
      </c>
      <c r="G50" s="559">
        <f aca="true" t="shared" si="14" ref="G50:G57">(F50/$F$6)</f>
        <v>0.021867701159795108</v>
      </c>
      <c r="H50" s="566">
        <f>SUM(H51:H56)</f>
        <v>108715</v>
      </c>
      <c r="I50" s="558">
        <f aca="true" t="shared" si="15" ref="I50:I57">(F50/H50-1)</f>
        <v>0.0033114105689187046</v>
      </c>
      <c r="J50" s="551"/>
    </row>
    <row r="51" spans="1:10" ht="16.5" customHeight="1">
      <c r="A51" s="545" t="s">
        <v>201</v>
      </c>
      <c r="B51" s="546">
        <v>2097</v>
      </c>
      <c r="C51" s="547">
        <f t="shared" si="12"/>
        <v>0.004598835488009474</v>
      </c>
      <c r="D51" s="548">
        <v>2052</v>
      </c>
      <c r="E51" s="549">
        <f t="shared" si="13"/>
        <v>0.021929824561403466</v>
      </c>
      <c r="F51" s="550">
        <v>22604</v>
      </c>
      <c r="G51" s="547">
        <f t="shared" si="14"/>
        <v>0.004531721448691346</v>
      </c>
      <c r="H51" s="548">
        <v>21226</v>
      </c>
      <c r="I51" s="549">
        <f t="shared" si="15"/>
        <v>0.06492038066522188</v>
      </c>
      <c r="J51" s="551"/>
    </row>
    <row r="52" spans="1:10" ht="16.5" customHeight="1">
      <c r="A52" s="545" t="s">
        <v>202</v>
      </c>
      <c r="B52" s="546">
        <v>1401</v>
      </c>
      <c r="C52" s="547">
        <f t="shared" si="12"/>
        <v>0.0030724694891279317</v>
      </c>
      <c r="D52" s="548">
        <v>1378</v>
      </c>
      <c r="E52" s="549">
        <f>(B52/D52-1)</f>
        <v>0.01669085631349776</v>
      </c>
      <c r="F52" s="550">
        <v>16645</v>
      </c>
      <c r="G52" s="547">
        <f t="shared" si="14"/>
        <v>0.003337042271875219</v>
      </c>
      <c r="H52" s="548">
        <v>15907</v>
      </c>
      <c r="I52" s="549">
        <f>(F52/H52-1)</f>
        <v>0.046394669013641865</v>
      </c>
      <c r="J52" s="551"/>
    </row>
    <row r="53" spans="1:10" ht="16.5" customHeight="1">
      <c r="A53" s="545" t="s">
        <v>203</v>
      </c>
      <c r="B53" s="546">
        <v>1229</v>
      </c>
      <c r="C53" s="547">
        <f t="shared" si="12"/>
        <v>0.0026952640985997344</v>
      </c>
      <c r="D53" s="548">
        <v>1658</v>
      </c>
      <c r="E53" s="549">
        <f>(B53/D53-1)</f>
        <v>-0.258745476477684</v>
      </c>
      <c r="F53" s="550">
        <v>20869</v>
      </c>
      <c r="G53" s="547">
        <f t="shared" si="14"/>
        <v>0.004183883158411773</v>
      </c>
      <c r="H53" s="548">
        <v>23324</v>
      </c>
      <c r="I53" s="549">
        <f>(F53/H53-1)</f>
        <v>-0.1052563882695936</v>
      </c>
      <c r="J53" s="551"/>
    </row>
    <row r="54" spans="1:10" ht="16.5" customHeight="1">
      <c r="A54" s="545" t="s">
        <v>204</v>
      </c>
      <c r="B54" s="546">
        <v>553</v>
      </c>
      <c r="C54" s="547">
        <f t="shared" si="12"/>
        <v>0.0012127591916400759</v>
      </c>
      <c r="D54" s="548">
        <v>525</v>
      </c>
      <c r="E54" s="549">
        <f t="shared" si="13"/>
        <v>0.05333333333333323</v>
      </c>
      <c r="F54" s="550">
        <v>6963</v>
      </c>
      <c r="G54" s="547">
        <f t="shared" si="14"/>
        <v>0.0013959642739000992</v>
      </c>
      <c r="H54" s="548">
        <v>6614</v>
      </c>
      <c r="I54" s="549">
        <f t="shared" si="15"/>
        <v>0.052766858179619014</v>
      </c>
      <c r="J54" s="551"/>
    </row>
    <row r="55" spans="1:10" ht="16.5" customHeight="1">
      <c r="A55" s="545" t="s">
        <v>205</v>
      </c>
      <c r="B55" s="546">
        <v>470</v>
      </c>
      <c r="C55" s="547">
        <f>(B55/$B$6)</f>
        <v>0.0010307356601642597</v>
      </c>
      <c r="D55" s="548">
        <v>390</v>
      </c>
      <c r="E55" s="549">
        <f>(B55/D55-1)</f>
        <v>0.20512820512820507</v>
      </c>
      <c r="F55" s="550">
        <v>5761</v>
      </c>
      <c r="G55" s="547">
        <f>(F55/$F$6)</f>
        <v>0.001154983510259726</v>
      </c>
      <c r="H55" s="548">
        <v>5650</v>
      </c>
      <c r="I55" s="549">
        <f>(F55/H55-1)</f>
        <v>0.019646017699115115</v>
      </c>
      <c r="J55" s="551"/>
    </row>
    <row r="56" spans="1:10" ht="16.5" customHeight="1" thickBot="1">
      <c r="A56" s="545" t="s">
        <v>148</v>
      </c>
      <c r="B56" s="546">
        <v>2860</v>
      </c>
      <c r="C56" s="547">
        <f t="shared" si="12"/>
        <v>0.006272136144829326</v>
      </c>
      <c r="D56" s="548">
        <v>2951</v>
      </c>
      <c r="E56" s="549">
        <f t="shared" si="13"/>
        <v>-0.03083700440528636</v>
      </c>
      <c r="F56" s="550">
        <v>36233</v>
      </c>
      <c r="G56" s="547">
        <f t="shared" si="14"/>
        <v>0.007264106496656943</v>
      </c>
      <c r="H56" s="548">
        <v>35994</v>
      </c>
      <c r="I56" s="549">
        <f t="shared" si="15"/>
        <v>0.006639995554814648</v>
      </c>
      <c r="J56" s="551"/>
    </row>
    <row r="57" spans="1:10" ht="16.5" customHeight="1" thickBot="1">
      <c r="A57" s="567" t="s">
        <v>206</v>
      </c>
      <c r="B57" s="568">
        <v>1092</v>
      </c>
      <c r="C57" s="569">
        <f t="shared" si="12"/>
        <v>0.0023948156189348333</v>
      </c>
      <c r="D57" s="570">
        <v>704</v>
      </c>
      <c r="E57" s="571">
        <f t="shared" si="13"/>
        <v>0.5511363636363635</v>
      </c>
      <c r="F57" s="568">
        <v>11133</v>
      </c>
      <c r="G57" s="569">
        <f t="shared" si="14"/>
        <v>0.0022319790695576338</v>
      </c>
      <c r="H57" s="570">
        <v>7602</v>
      </c>
      <c r="I57" s="571">
        <f t="shared" si="15"/>
        <v>0.46448303078137343</v>
      </c>
      <c r="J57" s="551"/>
    </row>
    <row r="58" ht="14.25">
      <c r="A58" s="226" t="s">
        <v>207</v>
      </c>
    </row>
    <row r="59" ht="14.25">
      <c r="A59" s="226"/>
    </row>
  </sheetData>
  <sheetProtection/>
  <mergeCells count="5">
    <mergeCell ref="H1:I1"/>
    <mergeCell ref="B4:E4"/>
    <mergeCell ref="F4:I4"/>
    <mergeCell ref="A4:A5"/>
    <mergeCell ref="A3:I3"/>
  </mergeCells>
  <conditionalFormatting sqref="I58:I65536 E58:E65536 E3:E5 I3:I5 G1:G65536 C1:C65536">
    <cfRule type="cellIs" priority="1" dxfId="0" operator="lessThan" stopIfTrue="1">
      <formula>0</formula>
    </cfRule>
  </conditionalFormatting>
  <conditionalFormatting sqref="I6:I57 E6:E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2"/>
  <sheetViews>
    <sheetView showGridLines="0" zoomScale="85" zoomScaleNormal="85" zoomScalePageLayoutView="0" workbookViewId="0" topLeftCell="A1">
      <selection activeCell="P1" sqref="P1:Q1"/>
    </sheetView>
  </sheetViews>
  <sheetFormatPr defaultColWidth="9.140625" defaultRowHeight="12.75"/>
  <cols>
    <col min="1" max="1" width="24.28125" style="572" customWidth="1"/>
    <col min="2" max="4" width="9.7109375" style="572" bestFit="1" customWidth="1"/>
    <col min="5" max="5" width="10.7109375" style="572" bestFit="1" customWidth="1"/>
    <col min="6" max="8" width="9.7109375" style="572" bestFit="1" customWidth="1"/>
    <col min="9" max="9" width="8.421875" style="572" customWidth="1"/>
    <col min="10" max="11" width="11.140625" style="572" customWidth="1"/>
    <col min="12" max="12" width="11.421875" style="572" customWidth="1"/>
    <col min="13" max="13" width="10.7109375" style="572" bestFit="1" customWidth="1"/>
    <col min="14" max="14" width="10.8515625" style="572" customWidth="1"/>
    <col min="15" max="15" width="11.00390625" style="572" customWidth="1"/>
    <col min="16" max="16" width="11.28125" style="572" customWidth="1"/>
    <col min="17" max="17" width="8.57421875" style="572" customWidth="1"/>
    <col min="18" max="16384" width="9.140625" style="572" customWidth="1"/>
  </cols>
  <sheetData>
    <row r="1" spans="16:17" ht="20.25" thickBot="1">
      <c r="P1" s="1071" t="s">
        <v>0</v>
      </c>
      <c r="Q1" s="1072"/>
    </row>
    <row r="2" ht="5.25" customHeight="1" thickBot="1"/>
    <row r="3" spans="1:17" ht="30" customHeight="1" thickBot="1">
      <c r="A3" s="573" t="s">
        <v>208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5"/>
    </row>
    <row r="4" spans="1:17" s="580" customFormat="1" ht="15.75" customHeight="1" thickBot="1">
      <c r="A4" s="576" t="s">
        <v>209</v>
      </c>
      <c r="B4" s="577" t="s">
        <v>39</v>
      </c>
      <c r="C4" s="578"/>
      <c r="D4" s="578"/>
      <c r="E4" s="578"/>
      <c r="F4" s="578"/>
      <c r="G4" s="578"/>
      <c r="H4" s="578"/>
      <c r="I4" s="579"/>
      <c r="J4" s="577" t="s">
        <v>40</v>
      </c>
      <c r="K4" s="578"/>
      <c r="L4" s="578"/>
      <c r="M4" s="578"/>
      <c r="N4" s="578"/>
      <c r="O4" s="578"/>
      <c r="P4" s="578"/>
      <c r="Q4" s="579"/>
    </row>
    <row r="5" spans="1:17" s="586" customFormat="1" ht="26.25" customHeight="1">
      <c r="A5" s="581"/>
      <c r="B5" s="582" t="s">
        <v>41</v>
      </c>
      <c r="C5" s="583"/>
      <c r="D5" s="583"/>
      <c r="E5" s="584" t="s">
        <v>42</v>
      </c>
      <c r="F5" s="582" t="s">
        <v>43</v>
      </c>
      <c r="G5" s="583"/>
      <c r="H5" s="583"/>
      <c r="I5" s="585" t="s">
        <v>44</v>
      </c>
      <c r="J5" s="582" t="s">
        <v>210</v>
      </c>
      <c r="K5" s="583"/>
      <c r="L5" s="583"/>
      <c r="M5" s="584" t="s">
        <v>42</v>
      </c>
      <c r="N5" s="582" t="s">
        <v>211</v>
      </c>
      <c r="O5" s="583"/>
      <c r="P5" s="583"/>
      <c r="Q5" s="584" t="s">
        <v>44</v>
      </c>
    </row>
    <row r="6" spans="1:17" s="592" customFormat="1" ht="14.25" thickBot="1">
      <c r="A6" s="587"/>
      <c r="B6" s="588" t="s">
        <v>11</v>
      </c>
      <c r="C6" s="589" t="s">
        <v>12</v>
      </c>
      <c r="D6" s="589" t="s">
        <v>13</v>
      </c>
      <c r="E6" s="590"/>
      <c r="F6" s="588" t="s">
        <v>11</v>
      </c>
      <c r="G6" s="589" t="s">
        <v>12</v>
      </c>
      <c r="H6" s="589" t="s">
        <v>13</v>
      </c>
      <c r="I6" s="591"/>
      <c r="J6" s="588" t="s">
        <v>11</v>
      </c>
      <c r="K6" s="589" t="s">
        <v>12</v>
      </c>
      <c r="L6" s="589" t="s">
        <v>13</v>
      </c>
      <c r="M6" s="590"/>
      <c r="N6" s="588" t="s">
        <v>11</v>
      </c>
      <c r="O6" s="589" t="s">
        <v>12</v>
      </c>
      <c r="P6" s="589" t="s">
        <v>13</v>
      </c>
      <c r="Q6" s="590"/>
    </row>
    <row r="7" spans="1:17" s="599" customFormat="1" ht="18" customHeight="1" thickBot="1">
      <c r="A7" s="593" t="s">
        <v>4</v>
      </c>
      <c r="B7" s="594">
        <f>B8+B12+B20+B26+B35+B40</f>
        <v>217081</v>
      </c>
      <c r="C7" s="595">
        <f>C8+C12+C20+C26+C35+C40</f>
        <v>238904</v>
      </c>
      <c r="D7" s="596">
        <f aca="true" t="shared" si="0" ref="D7:D27">C7+B7</f>
        <v>455985</v>
      </c>
      <c r="E7" s="597">
        <f aca="true" t="shared" si="1" ref="E7:E40">D7/$D$7</f>
        <v>1</v>
      </c>
      <c r="F7" s="594">
        <f>F8+F12+F20+F26+F35+F40</f>
        <v>200905</v>
      </c>
      <c r="G7" s="595">
        <f>G8+G12+G20+G26+G35+G40</f>
        <v>210826</v>
      </c>
      <c r="H7" s="596">
        <f aca="true" t="shared" si="2" ref="H7:H21">G7+F7</f>
        <v>411731</v>
      </c>
      <c r="I7" s="598">
        <f>IF(ISERROR(D7/H7-1),"         /0",(D7/H7-1))</f>
        <v>0.1074827982347697</v>
      </c>
      <c r="J7" s="594">
        <f>J8+J12+J20+J26+J35+J40</f>
        <v>2524045</v>
      </c>
      <c r="K7" s="595">
        <f>K8+K12+K20+K26+K35+K40</f>
        <v>2463905</v>
      </c>
      <c r="L7" s="596">
        <f aca="true" t="shared" si="3" ref="L7:L21">K7+J7</f>
        <v>4987950</v>
      </c>
      <c r="M7" s="597">
        <f aca="true" t="shared" si="4" ref="M7:M40">L7/$L$7</f>
        <v>1</v>
      </c>
      <c r="N7" s="594">
        <f>N8+N12+N20+N26+N35+N40</f>
        <v>2455206</v>
      </c>
      <c r="O7" s="595">
        <f>O8+O12+O20+O26+O35+O40</f>
        <v>2324228</v>
      </c>
      <c r="P7" s="596">
        <f aca="true" t="shared" si="5" ref="P7:P21">O7+N7</f>
        <v>4779434</v>
      </c>
      <c r="Q7" s="598">
        <f aca="true" t="shared" si="6" ref="Q7:Q13">IF(ISERROR(L7/P7-1),"         /0",(L7/P7-1))</f>
        <v>0.043627760107159075</v>
      </c>
    </row>
    <row r="8" spans="1:17" s="605" customFormat="1" ht="18.75" customHeight="1">
      <c r="A8" s="600" t="s">
        <v>212</v>
      </c>
      <c r="B8" s="601">
        <f>SUM(B9:B11)</f>
        <v>75861</v>
      </c>
      <c r="C8" s="602">
        <f>SUM(C9:C11)</f>
        <v>86710</v>
      </c>
      <c r="D8" s="602">
        <f t="shared" si="0"/>
        <v>162571</v>
      </c>
      <c r="E8" s="603">
        <f t="shared" si="1"/>
        <v>0.35652707874162526</v>
      </c>
      <c r="F8" s="601">
        <f>SUM(F9:F11)</f>
        <v>69929</v>
      </c>
      <c r="G8" s="602">
        <f>SUM(G9:G11)</f>
        <v>77878</v>
      </c>
      <c r="H8" s="602">
        <f t="shared" si="2"/>
        <v>147807</v>
      </c>
      <c r="I8" s="604">
        <f aca="true" t="shared" si="7" ref="I8:I13">IF(ISERROR(D8/H8-1),"         /0",(D8/H8-1))</f>
        <v>0.09988701482338458</v>
      </c>
      <c r="J8" s="601">
        <f>SUM(J9:J11)</f>
        <v>938729</v>
      </c>
      <c r="K8" s="602">
        <f>SUM(K9:K11)</f>
        <v>937321</v>
      </c>
      <c r="L8" s="602">
        <f t="shared" si="3"/>
        <v>1876050</v>
      </c>
      <c r="M8" s="603">
        <f t="shared" si="4"/>
        <v>0.37611644062189875</v>
      </c>
      <c r="N8" s="601">
        <f>SUM(N9:N11)</f>
        <v>864278</v>
      </c>
      <c r="O8" s="602">
        <f>SUM(O9:O11)</f>
        <v>858576</v>
      </c>
      <c r="P8" s="602">
        <f t="shared" si="5"/>
        <v>1722854</v>
      </c>
      <c r="Q8" s="604">
        <f t="shared" si="6"/>
        <v>0.08891989686880031</v>
      </c>
    </row>
    <row r="9" spans="1:17" ht="18.75" customHeight="1">
      <c r="A9" s="606" t="s">
        <v>213</v>
      </c>
      <c r="B9" s="607">
        <v>73596</v>
      </c>
      <c r="C9" s="608">
        <v>84353</v>
      </c>
      <c r="D9" s="608">
        <f t="shared" si="0"/>
        <v>157949</v>
      </c>
      <c r="E9" s="609">
        <f t="shared" si="1"/>
        <v>0.34639078039847804</v>
      </c>
      <c r="F9" s="607">
        <v>67761</v>
      </c>
      <c r="G9" s="608">
        <v>75557</v>
      </c>
      <c r="H9" s="608">
        <f t="shared" si="2"/>
        <v>143318</v>
      </c>
      <c r="I9" s="610">
        <f t="shared" si="7"/>
        <v>0.10208766519209034</v>
      </c>
      <c r="J9" s="607">
        <v>902452</v>
      </c>
      <c r="K9" s="608">
        <v>911834</v>
      </c>
      <c r="L9" s="608">
        <f t="shared" si="3"/>
        <v>1814286</v>
      </c>
      <c r="M9" s="609">
        <f t="shared" si="4"/>
        <v>0.3637337984542748</v>
      </c>
      <c r="N9" s="608">
        <v>826790</v>
      </c>
      <c r="O9" s="608">
        <v>834444</v>
      </c>
      <c r="P9" s="608">
        <f t="shared" si="5"/>
        <v>1661234</v>
      </c>
      <c r="Q9" s="610">
        <f t="shared" si="6"/>
        <v>0.09213151187611146</v>
      </c>
    </row>
    <row r="10" spans="1:17" ht="18.75" customHeight="1">
      <c r="A10" s="606" t="s">
        <v>214</v>
      </c>
      <c r="B10" s="607">
        <v>1870</v>
      </c>
      <c r="C10" s="608">
        <v>2074</v>
      </c>
      <c r="D10" s="608">
        <f t="shared" si="0"/>
        <v>3944</v>
      </c>
      <c r="E10" s="609">
        <f t="shared" si="1"/>
        <v>0.008649407326995406</v>
      </c>
      <c r="F10" s="607">
        <v>1835</v>
      </c>
      <c r="G10" s="608">
        <v>2127</v>
      </c>
      <c r="H10" s="608">
        <f>G10+F10</f>
        <v>3962</v>
      </c>
      <c r="I10" s="610">
        <f t="shared" si="7"/>
        <v>-0.004543160020191839</v>
      </c>
      <c r="J10" s="607">
        <v>31584</v>
      </c>
      <c r="K10" s="608">
        <v>22057</v>
      </c>
      <c r="L10" s="608">
        <f>K10+J10</f>
        <v>53641</v>
      </c>
      <c r="M10" s="609">
        <f t="shared" si="4"/>
        <v>0.010754117422989404</v>
      </c>
      <c r="N10" s="608">
        <v>32583</v>
      </c>
      <c r="O10" s="608">
        <v>21508</v>
      </c>
      <c r="P10" s="608">
        <f>O10+N10</f>
        <v>54091</v>
      </c>
      <c r="Q10" s="610">
        <f t="shared" si="6"/>
        <v>-0.008319313749052482</v>
      </c>
    </row>
    <row r="11" spans="1:17" ht="18.75" customHeight="1" thickBot="1">
      <c r="A11" s="611" t="s">
        <v>215</v>
      </c>
      <c r="B11" s="612">
        <v>395</v>
      </c>
      <c r="C11" s="613">
        <v>283</v>
      </c>
      <c r="D11" s="613">
        <f t="shared" si="0"/>
        <v>678</v>
      </c>
      <c r="E11" s="614">
        <f t="shared" si="1"/>
        <v>0.0014868910161518472</v>
      </c>
      <c r="F11" s="612">
        <v>333</v>
      </c>
      <c r="G11" s="613">
        <v>194</v>
      </c>
      <c r="H11" s="613">
        <f t="shared" si="2"/>
        <v>527</v>
      </c>
      <c r="I11" s="615">
        <f t="shared" si="7"/>
        <v>0.28652751423149914</v>
      </c>
      <c r="J11" s="612">
        <v>4693</v>
      </c>
      <c r="K11" s="613">
        <v>3430</v>
      </c>
      <c r="L11" s="613">
        <f t="shared" si="3"/>
        <v>8123</v>
      </c>
      <c r="M11" s="614">
        <f t="shared" si="4"/>
        <v>0.0016285247446345694</v>
      </c>
      <c r="N11" s="613">
        <v>4905</v>
      </c>
      <c r="O11" s="613">
        <v>2624</v>
      </c>
      <c r="P11" s="613">
        <f t="shared" si="5"/>
        <v>7529</v>
      </c>
      <c r="Q11" s="615">
        <f t="shared" si="6"/>
        <v>0.07889493956700755</v>
      </c>
    </row>
    <row r="12" spans="1:17" s="605" customFormat="1" ht="18.75" customHeight="1">
      <c r="A12" s="600" t="s">
        <v>173</v>
      </c>
      <c r="B12" s="601">
        <f>SUM(B13:B19)</f>
        <v>65084</v>
      </c>
      <c r="C12" s="602">
        <f>SUM(C13:C19)</f>
        <v>66092</v>
      </c>
      <c r="D12" s="602">
        <f t="shared" si="0"/>
        <v>131176</v>
      </c>
      <c r="E12" s="603">
        <f t="shared" si="1"/>
        <v>0.2876761296972488</v>
      </c>
      <c r="F12" s="601">
        <f>SUM(F13:F19)</f>
        <v>59043</v>
      </c>
      <c r="G12" s="602">
        <f>SUM(G13:G19)</f>
        <v>59863</v>
      </c>
      <c r="H12" s="602">
        <f t="shared" si="2"/>
        <v>118906</v>
      </c>
      <c r="I12" s="604">
        <f t="shared" si="7"/>
        <v>0.10319075572300807</v>
      </c>
      <c r="J12" s="601">
        <f>SUM(J13:J19)</f>
        <v>653070</v>
      </c>
      <c r="K12" s="602">
        <f>SUM(K13:K19)</f>
        <v>650058</v>
      </c>
      <c r="L12" s="602">
        <f t="shared" si="3"/>
        <v>1303128</v>
      </c>
      <c r="M12" s="603">
        <f t="shared" si="4"/>
        <v>0.26125522509247284</v>
      </c>
      <c r="N12" s="601">
        <f>SUM(N13:N19)</f>
        <v>655589</v>
      </c>
      <c r="O12" s="602">
        <f>SUM(O13:O19)</f>
        <v>657717</v>
      </c>
      <c r="P12" s="602">
        <f t="shared" si="5"/>
        <v>1313306</v>
      </c>
      <c r="Q12" s="604">
        <f t="shared" si="6"/>
        <v>-0.007749907485384178</v>
      </c>
    </row>
    <row r="13" spans="1:17" ht="18.75" customHeight="1">
      <c r="A13" s="616" t="s">
        <v>216</v>
      </c>
      <c r="B13" s="617">
        <v>17463</v>
      </c>
      <c r="C13" s="618">
        <v>17269</v>
      </c>
      <c r="D13" s="618">
        <f t="shared" si="0"/>
        <v>34732</v>
      </c>
      <c r="E13" s="619">
        <f t="shared" si="1"/>
        <v>0.07616917223154271</v>
      </c>
      <c r="F13" s="617">
        <v>12781</v>
      </c>
      <c r="G13" s="618">
        <v>13035</v>
      </c>
      <c r="H13" s="618">
        <f t="shared" si="2"/>
        <v>25816</v>
      </c>
      <c r="I13" s="620">
        <f t="shared" si="7"/>
        <v>0.34536721413077154</v>
      </c>
      <c r="J13" s="617">
        <v>161485</v>
      </c>
      <c r="K13" s="618">
        <v>163815</v>
      </c>
      <c r="L13" s="618">
        <f t="shared" si="3"/>
        <v>325300</v>
      </c>
      <c r="M13" s="619">
        <f t="shared" si="4"/>
        <v>0.06521717338786476</v>
      </c>
      <c r="N13" s="618">
        <v>138269</v>
      </c>
      <c r="O13" s="618">
        <v>139791</v>
      </c>
      <c r="P13" s="618">
        <f t="shared" si="5"/>
        <v>278060</v>
      </c>
      <c r="Q13" s="620">
        <f t="shared" si="6"/>
        <v>0.16989139034740708</v>
      </c>
    </row>
    <row r="14" spans="1:17" ht="18.75" customHeight="1">
      <c r="A14" s="616" t="s">
        <v>217</v>
      </c>
      <c r="B14" s="617">
        <v>15521</v>
      </c>
      <c r="C14" s="618">
        <v>17374</v>
      </c>
      <c r="D14" s="618">
        <f aca="true" t="shared" si="8" ref="D14:D19">C14+B14</f>
        <v>32895</v>
      </c>
      <c r="E14" s="619">
        <f t="shared" si="1"/>
        <v>0.07214053093851772</v>
      </c>
      <c r="F14" s="617">
        <v>17248</v>
      </c>
      <c r="G14" s="618">
        <v>17208</v>
      </c>
      <c r="H14" s="618">
        <f aca="true" t="shared" si="9" ref="H14:H19">G14+F14</f>
        <v>34456</v>
      </c>
      <c r="I14" s="620">
        <f aca="true" t="shared" si="10" ref="I14:I19">IF(ISERROR(D14/H14-1),"         /0",(D14/H14-1))</f>
        <v>-0.045304156025075426</v>
      </c>
      <c r="J14" s="617">
        <v>187682</v>
      </c>
      <c r="K14" s="618">
        <v>184592</v>
      </c>
      <c r="L14" s="618">
        <f aca="true" t="shared" si="11" ref="L14:L19">K14+J14</f>
        <v>372274</v>
      </c>
      <c r="M14" s="619">
        <f t="shared" si="4"/>
        <v>0.07463466955362423</v>
      </c>
      <c r="N14" s="618">
        <v>195110</v>
      </c>
      <c r="O14" s="618">
        <v>190378</v>
      </c>
      <c r="P14" s="618">
        <f aca="true" t="shared" si="12" ref="P14:P19">O14+N14</f>
        <v>385488</v>
      </c>
      <c r="Q14" s="620">
        <f aca="true" t="shared" si="13" ref="Q14:Q19">IF(ISERROR(L14/P14-1),"         /0",(L14/P14-1))</f>
        <v>-0.034278628647325005</v>
      </c>
    </row>
    <row r="15" spans="1:17" ht="18.75" customHeight="1">
      <c r="A15" s="616" t="s">
        <v>218</v>
      </c>
      <c r="B15" s="617">
        <v>11833</v>
      </c>
      <c r="C15" s="618">
        <v>10777</v>
      </c>
      <c r="D15" s="618">
        <f>C15+B15</f>
        <v>22610</v>
      </c>
      <c r="E15" s="619">
        <f t="shared" si="1"/>
        <v>0.04958496441768918</v>
      </c>
      <c r="F15" s="617">
        <v>11903</v>
      </c>
      <c r="G15" s="618">
        <v>11648</v>
      </c>
      <c r="H15" s="618">
        <f>G15+F15</f>
        <v>23551</v>
      </c>
      <c r="I15" s="620">
        <f>IF(ISERROR(D15/H15-1),"         /0",(D15/H15-1))</f>
        <v>-0.03995584051632628</v>
      </c>
      <c r="J15" s="617">
        <v>121358</v>
      </c>
      <c r="K15" s="618">
        <v>119169</v>
      </c>
      <c r="L15" s="618">
        <f>K15+J15</f>
        <v>240527</v>
      </c>
      <c r="M15" s="619">
        <f t="shared" si="4"/>
        <v>0.048221614089956795</v>
      </c>
      <c r="N15" s="618">
        <v>132296</v>
      </c>
      <c r="O15" s="618">
        <v>132150</v>
      </c>
      <c r="P15" s="618">
        <f>O15+N15</f>
        <v>264446</v>
      </c>
      <c r="Q15" s="620">
        <f>IF(ISERROR(L15/P15-1),"         /0",(L15/P15-1))</f>
        <v>-0.0904494679443062</v>
      </c>
    </row>
    <row r="16" spans="1:17" ht="18.75" customHeight="1">
      <c r="A16" s="616" t="s">
        <v>219</v>
      </c>
      <c r="B16" s="617">
        <v>7007</v>
      </c>
      <c r="C16" s="618">
        <v>7219</v>
      </c>
      <c r="D16" s="618">
        <f t="shared" si="8"/>
        <v>14226</v>
      </c>
      <c r="E16" s="619">
        <f t="shared" si="1"/>
        <v>0.03119839468403566</v>
      </c>
      <c r="F16" s="617">
        <v>5519</v>
      </c>
      <c r="G16" s="618">
        <v>6309</v>
      </c>
      <c r="H16" s="618">
        <f t="shared" si="9"/>
        <v>11828</v>
      </c>
      <c r="I16" s="620">
        <f t="shared" si="10"/>
        <v>0.20273926276631715</v>
      </c>
      <c r="J16" s="617">
        <v>60942</v>
      </c>
      <c r="K16" s="618">
        <v>60968</v>
      </c>
      <c r="L16" s="618">
        <f t="shared" si="11"/>
        <v>121910</v>
      </c>
      <c r="M16" s="619">
        <f t="shared" si="4"/>
        <v>0.024440902575206248</v>
      </c>
      <c r="N16" s="618">
        <v>61272</v>
      </c>
      <c r="O16" s="618">
        <v>64207</v>
      </c>
      <c r="P16" s="618">
        <f t="shared" si="12"/>
        <v>125479</v>
      </c>
      <c r="Q16" s="620">
        <f t="shared" si="13"/>
        <v>-0.028443006399477166</v>
      </c>
    </row>
    <row r="17" spans="1:17" ht="18.75" customHeight="1">
      <c r="A17" s="616" t="s">
        <v>220</v>
      </c>
      <c r="B17" s="617">
        <v>6923</v>
      </c>
      <c r="C17" s="618">
        <v>7215</v>
      </c>
      <c r="D17" s="618">
        <f>C17+B17</f>
        <v>14138</v>
      </c>
      <c r="E17" s="619">
        <f t="shared" si="1"/>
        <v>0.03100540587957937</v>
      </c>
      <c r="F17" s="617">
        <v>5709</v>
      </c>
      <c r="G17" s="618">
        <v>5973</v>
      </c>
      <c r="H17" s="618">
        <f>G17+F17</f>
        <v>11682</v>
      </c>
      <c r="I17" s="620">
        <f>IF(ISERROR(D17/H17-1),"         /0",(D17/H17-1))</f>
        <v>0.21023797294983737</v>
      </c>
      <c r="J17" s="617">
        <v>60778</v>
      </c>
      <c r="K17" s="618">
        <v>62167</v>
      </c>
      <c r="L17" s="618">
        <f>K17+J17</f>
        <v>122945</v>
      </c>
      <c r="M17" s="619">
        <f t="shared" si="4"/>
        <v>0.024648402650387435</v>
      </c>
      <c r="N17" s="618">
        <v>68123</v>
      </c>
      <c r="O17" s="618">
        <v>69858</v>
      </c>
      <c r="P17" s="618">
        <f>O17+N17</f>
        <v>137981</v>
      </c>
      <c r="Q17" s="620">
        <f>IF(ISERROR(L17/P17-1),"         /0",(L17/P17-1))</f>
        <v>-0.10897152506504515</v>
      </c>
    </row>
    <row r="18" spans="1:17" ht="18.75" customHeight="1">
      <c r="A18" s="616" t="s">
        <v>221</v>
      </c>
      <c r="B18" s="617">
        <v>5108</v>
      </c>
      <c r="C18" s="618">
        <v>4817</v>
      </c>
      <c r="D18" s="618">
        <f t="shared" si="8"/>
        <v>9925</v>
      </c>
      <c r="E18" s="619">
        <f t="shared" si="1"/>
        <v>0.021766066866234633</v>
      </c>
      <c r="F18" s="617">
        <v>4792</v>
      </c>
      <c r="G18" s="618">
        <v>4551</v>
      </c>
      <c r="H18" s="618">
        <f t="shared" si="9"/>
        <v>9343</v>
      </c>
      <c r="I18" s="620">
        <f t="shared" si="10"/>
        <v>0.0622926254950229</v>
      </c>
      <c r="J18" s="617">
        <v>48147</v>
      </c>
      <c r="K18" s="618">
        <v>46098</v>
      </c>
      <c r="L18" s="618">
        <f t="shared" si="11"/>
        <v>94245</v>
      </c>
      <c r="M18" s="619">
        <f t="shared" si="4"/>
        <v>0.018894535831353563</v>
      </c>
      <c r="N18" s="618">
        <v>49752</v>
      </c>
      <c r="O18" s="618">
        <v>50562</v>
      </c>
      <c r="P18" s="618">
        <f t="shared" si="12"/>
        <v>100314</v>
      </c>
      <c r="Q18" s="620">
        <f t="shared" si="13"/>
        <v>-0.06050002990609482</v>
      </c>
    </row>
    <row r="19" spans="1:17" ht="18.75" customHeight="1" thickBot="1">
      <c r="A19" s="621" t="s">
        <v>222</v>
      </c>
      <c r="B19" s="622">
        <v>1229</v>
      </c>
      <c r="C19" s="623">
        <v>1421</v>
      </c>
      <c r="D19" s="623">
        <f t="shared" si="8"/>
        <v>2650</v>
      </c>
      <c r="E19" s="624">
        <f t="shared" si="1"/>
        <v>0.00581159467964955</v>
      </c>
      <c r="F19" s="622">
        <v>1091</v>
      </c>
      <c r="G19" s="623">
        <v>1139</v>
      </c>
      <c r="H19" s="623">
        <f t="shared" si="9"/>
        <v>2230</v>
      </c>
      <c r="I19" s="625">
        <f t="shared" si="10"/>
        <v>0.188340807174888</v>
      </c>
      <c r="J19" s="622">
        <v>12678</v>
      </c>
      <c r="K19" s="623">
        <v>13249</v>
      </c>
      <c r="L19" s="623">
        <f t="shared" si="11"/>
        <v>25927</v>
      </c>
      <c r="M19" s="624">
        <f t="shared" si="4"/>
        <v>0.005197927004079833</v>
      </c>
      <c r="N19" s="623">
        <v>10767</v>
      </c>
      <c r="O19" s="623">
        <v>10771</v>
      </c>
      <c r="P19" s="623">
        <f t="shared" si="12"/>
        <v>21538</v>
      </c>
      <c r="Q19" s="625">
        <f t="shared" si="13"/>
        <v>0.20377936670071506</v>
      </c>
    </row>
    <row r="20" spans="1:17" s="605" customFormat="1" ht="18.75" customHeight="1">
      <c r="A20" s="600" t="s">
        <v>185</v>
      </c>
      <c r="B20" s="601">
        <f>SUM(B21:B25)</f>
        <v>24070</v>
      </c>
      <c r="C20" s="602">
        <f>SUM(C21:C25)</f>
        <v>34723</v>
      </c>
      <c r="D20" s="602">
        <f t="shared" si="0"/>
        <v>58793</v>
      </c>
      <c r="E20" s="603">
        <f t="shared" si="1"/>
        <v>0.1289362588681645</v>
      </c>
      <c r="F20" s="601">
        <f>SUM(F21:F25)</f>
        <v>23328</v>
      </c>
      <c r="G20" s="602">
        <f>SUM(G21:G25)</f>
        <v>30798</v>
      </c>
      <c r="H20" s="602">
        <f t="shared" si="2"/>
        <v>54126</v>
      </c>
      <c r="I20" s="604">
        <f aca="true" t="shared" si="14" ref="I20:I40">IF(ISERROR(D20/H20-1),"         /0",(D20/H20-1))</f>
        <v>0.08622473487787752</v>
      </c>
      <c r="J20" s="601">
        <f>SUM(J21:J25)</f>
        <v>369261</v>
      </c>
      <c r="K20" s="602">
        <f>SUM(K21:K25)</f>
        <v>338793</v>
      </c>
      <c r="L20" s="602">
        <f t="shared" si="3"/>
        <v>708054</v>
      </c>
      <c r="M20" s="603">
        <f t="shared" si="4"/>
        <v>0.14195290650467626</v>
      </c>
      <c r="N20" s="601">
        <f>SUM(N21:N25)</f>
        <v>363450</v>
      </c>
      <c r="O20" s="602">
        <f>SUM(O21:O25)</f>
        <v>299853</v>
      </c>
      <c r="P20" s="602">
        <f t="shared" si="5"/>
        <v>663303</v>
      </c>
      <c r="Q20" s="604">
        <f aca="true" t="shared" si="15" ref="Q20:Q27">IF(ISERROR(L20/P20-1),"         /0",(L20/P20-1))</f>
        <v>0.06746690426547142</v>
      </c>
    </row>
    <row r="21" spans="1:17" ht="18.75" customHeight="1">
      <c r="A21" s="616" t="s">
        <v>223</v>
      </c>
      <c r="B21" s="617">
        <v>17295</v>
      </c>
      <c r="C21" s="618">
        <v>27026</v>
      </c>
      <c r="D21" s="618">
        <f t="shared" si="0"/>
        <v>44321</v>
      </c>
      <c r="E21" s="619">
        <f t="shared" si="1"/>
        <v>0.09719837275348969</v>
      </c>
      <c r="F21" s="617">
        <v>16349</v>
      </c>
      <c r="G21" s="618">
        <v>23345</v>
      </c>
      <c r="H21" s="618">
        <f t="shared" si="2"/>
        <v>39694</v>
      </c>
      <c r="I21" s="620">
        <f t="shared" si="14"/>
        <v>0.11656673552677987</v>
      </c>
      <c r="J21" s="617">
        <v>275393</v>
      </c>
      <c r="K21" s="618">
        <v>265136</v>
      </c>
      <c r="L21" s="618">
        <f t="shared" si="3"/>
        <v>540529</v>
      </c>
      <c r="M21" s="619">
        <f t="shared" si="4"/>
        <v>0.10836696438416583</v>
      </c>
      <c r="N21" s="617">
        <v>258643</v>
      </c>
      <c r="O21" s="618">
        <v>221959</v>
      </c>
      <c r="P21" s="608">
        <f t="shared" si="5"/>
        <v>480602</v>
      </c>
      <c r="Q21" s="620">
        <f t="shared" si="15"/>
        <v>0.12469153270273536</v>
      </c>
    </row>
    <row r="22" spans="1:17" ht="18.75" customHeight="1">
      <c r="A22" s="616" t="s">
        <v>224</v>
      </c>
      <c r="B22" s="617">
        <v>5816</v>
      </c>
      <c r="C22" s="618">
        <v>7697</v>
      </c>
      <c r="D22" s="618">
        <f>C22+B22</f>
        <v>13513</v>
      </c>
      <c r="E22" s="619">
        <f t="shared" si="1"/>
        <v>0.029634746757020516</v>
      </c>
      <c r="F22" s="617">
        <v>5883</v>
      </c>
      <c r="G22" s="618">
        <v>7453</v>
      </c>
      <c r="H22" s="618">
        <f>G22+F22</f>
        <v>13336</v>
      </c>
      <c r="I22" s="620">
        <f>IF(ISERROR(D22/H22-1),"         /0",(D22/H22-1))</f>
        <v>0.013272345530893848</v>
      </c>
      <c r="J22" s="617">
        <v>79341</v>
      </c>
      <c r="K22" s="618">
        <v>73657</v>
      </c>
      <c r="L22" s="618">
        <f>K22+J22</f>
        <v>152998</v>
      </c>
      <c r="M22" s="619">
        <f t="shared" si="4"/>
        <v>0.030673523190890045</v>
      </c>
      <c r="N22" s="617">
        <v>87216</v>
      </c>
      <c r="O22" s="618">
        <v>77894</v>
      </c>
      <c r="P22" s="608">
        <f>O22+N22</f>
        <v>165110</v>
      </c>
      <c r="Q22" s="620">
        <f>IF(ISERROR(L22/P22-1),"         /0",(L22/P22-1))</f>
        <v>-0.07335715583550362</v>
      </c>
    </row>
    <row r="23" spans="1:17" ht="18.75" customHeight="1">
      <c r="A23" s="616" t="s">
        <v>225</v>
      </c>
      <c r="B23" s="617">
        <v>376</v>
      </c>
      <c r="C23" s="618"/>
      <c r="D23" s="618">
        <f>C23+B23</f>
        <v>376</v>
      </c>
      <c r="E23" s="619">
        <f t="shared" si="1"/>
        <v>0.0008245885281314079</v>
      </c>
      <c r="F23" s="617">
        <v>581</v>
      </c>
      <c r="G23" s="618"/>
      <c r="H23" s="618">
        <f aca="true" t="shared" si="16" ref="H23:H40">G23+F23</f>
        <v>581</v>
      </c>
      <c r="I23" s="620">
        <f>IF(ISERROR(D23/H23-1),"         /0",(D23/H23-1))</f>
        <v>-0.3528399311531841</v>
      </c>
      <c r="J23" s="617">
        <v>7422</v>
      </c>
      <c r="K23" s="618">
        <v>0</v>
      </c>
      <c r="L23" s="618">
        <f aca="true" t="shared" si="17" ref="L23:L40">K23+J23</f>
        <v>7422</v>
      </c>
      <c r="M23" s="619">
        <f t="shared" si="4"/>
        <v>0.001487986046371756</v>
      </c>
      <c r="N23" s="617">
        <v>10089</v>
      </c>
      <c r="O23" s="618">
        <v>0</v>
      </c>
      <c r="P23" s="608">
        <f aca="true" t="shared" si="18" ref="P23:P40">O23+N23</f>
        <v>10089</v>
      </c>
      <c r="Q23" s="620">
        <f>IF(ISERROR(L23/P23-1),"         /0",(L23/P23-1))</f>
        <v>-0.264347308950342</v>
      </c>
    </row>
    <row r="24" spans="1:17" ht="18.75" customHeight="1">
      <c r="A24" s="616" t="s">
        <v>226</v>
      </c>
      <c r="B24" s="617">
        <v>153</v>
      </c>
      <c r="C24" s="618"/>
      <c r="D24" s="618">
        <f>C24+B24</f>
        <v>153</v>
      </c>
      <c r="E24" s="619">
        <f t="shared" si="1"/>
        <v>0.000335537353202408</v>
      </c>
      <c r="F24" s="617">
        <v>153</v>
      </c>
      <c r="G24" s="618"/>
      <c r="H24" s="618">
        <f t="shared" si="16"/>
        <v>153</v>
      </c>
      <c r="I24" s="620">
        <f t="shared" si="14"/>
        <v>0</v>
      </c>
      <c r="J24" s="617">
        <v>1358</v>
      </c>
      <c r="K24" s="618"/>
      <c r="L24" s="618">
        <f t="shared" si="17"/>
        <v>1358</v>
      </c>
      <c r="M24" s="619">
        <f t="shared" si="4"/>
        <v>0.000272256137290871</v>
      </c>
      <c r="N24" s="617">
        <v>1124</v>
      </c>
      <c r="O24" s="618"/>
      <c r="P24" s="608">
        <f t="shared" si="18"/>
        <v>1124</v>
      </c>
      <c r="Q24" s="620">
        <f>IF(ISERROR(L24/P24-1),"         /0",(L24/P24-1))</f>
        <v>0.20818505338078297</v>
      </c>
    </row>
    <row r="25" spans="1:17" ht="18.75" customHeight="1" thickBot="1">
      <c r="A25" s="626" t="s">
        <v>222</v>
      </c>
      <c r="B25" s="627">
        <v>430</v>
      </c>
      <c r="C25" s="628">
        <v>0</v>
      </c>
      <c r="D25" s="628">
        <f>C25+B25</f>
        <v>430</v>
      </c>
      <c r="E25" s="629">
        <f t="shared" si="1"/>
        <v>0.000943013476320493</v>
      </c>
      <c r="F25" s="627">
        <v>362</v>
      </c>
      <c r="G25" s="628">
        <v>0</v>
      </c>
      <c r="H25" s="628">
        <f t="shared" si="16"/>
        <v>362</v>
      </c>
      <c r="I25" s="630">
        <f t="shared" si="14"/>
        <v>0.18784530386740328</v>
      </c>
      <c r="J25" s="627">
        <v>5747</v>
      </c>
      <c r="K25" s="628">
        <v>0</v>
      </c>
      <c r="L25" s="628">
        <f t="shared" si="17"/>
        <v>5747</v>
      </c>
      <c r="M25" s="629">
        <f t="shared" si="4"/>
        <v>0.0011521767459577582</v>
      </c>
      <c r="N25" s="627">
        <v>6378</v>
      </c>
      <c r="O25" s="628">
        <v>0</v>
      </c>
      <c r="P25" s="613">
        <f t="shared" si="18"/>
        <v>6378</v>
      </c>
      <c r="Q25" s="630">
        <f>IF(ISERROR(L25/P25-1),"         /0",(L25/P25-1))</f>
        <v>-0.0989338350580119</v>
      </c>
    </row>
    <row r="26" spans="1:17" s="605" customFormat="1" ht="18.75" customHeight="1">
      <c r="A26" s="600" t="s">
        <v>227</v>
      </c>
      <c r="B26" s="601">
        <f>SUM(B27:B34)</f>
        <v>47006</v>
      </c>
      <c r="C26" s="602">
        <f>SUM(C27:C34)</f>
        <v>46737</v>
      </c>
      <c r="D26" s="602">
        <f t="shared" si="0"/>
        <v>93743</v>
      </c>
      <c r="E26" s="603">
        <f t="shared" si="1"/>
        <v>0.20558351700165575</v>
      </c>
      <c r="F26" s="601">
        <f>SUM(F27:F34)</f>
        <v>43549</v>
      </c>
      <c r="G26" s="602">
        <f>SUM(G27:G34)</f>
        <v>37685</v>
      </c>
      <c r="H26" s="602">
        <f t="shared" si="16"/>
        <v>81234</v>
      </c>
      <c r="I26" s="604">
        <f t="shared" si="14"/>
        <v>0.15398724671935393</v>
      </c>
      <c r="J26" s="601">
        <f>SUM(J27:J34)</f>
        <v>498590</v>
      </c>
      <c r="K26" s="602">
        <f>SUM(K27:K34)</f>
        <v>481920</v>
      </c>
      <c r="L26" s="602">
        <f t="shared" si="17"/>
        <v>980510</v>
      </c>
      <c r="M26" s="603">
        <f t="shared" si="4"/>
        <v>0.19657574755159934</v>
      </c>
      <c r="N26" s="601">
        <f>SUM(N27:N34)</f>
        <v>508664</v>
      </c>
      <c r="O26" s="602">
        <f>SUM(O27:O34)</f>
        <v>454990</v>
      </c>
      <c r="P26" s="602">
        <f t="shared" si="18"/>
        <v>963654</v>
      </c>
      <c r="Q26" s="604">
        <f t="shared" si="15"/>
        <v>0.017491755339572146</v>
      </c>
    </row>
    <row r="27" spans="1:17" s="631" customFormat="1" ht="18.75" customHeight="1">
      <c r="A27" s="606" t="s">
        <v>228</v>
      </c>
      <c r="B27" s="607">
        <v>31416</v>
      </c>
      <c r="C27" s="608">
        <v>31221</v>
      </c>
      <c r="D27" s="608">
        <f t="shared" si="0"/>
        <v>62637</v>
      </c>
      <c r="E27" s="609">
        <f t="shared" si="1"/>
        <v>0.1373663607355505</v>
      </c>
      <c r="F27" s="607">
        <v>28407</v>
      </c>
      <c r="G27" s="608">
        <v>23187</v>
      </c>
      <c r="H27" s="608">
        <f t="shared" si="16"/>
        <v>51594</v>
      </c>
      <c r="I27" s="610">
        <f t="shared" si="14"/>
        <v>0.2140365158739388</v>
      </c>
      <c r="J27" s="607">
        <v>339434</v>
      </c>
      <c r="K27" s="608">
        <v>334894</v>
      </c>
      <c r="L27" s="608">
        <f t="shared" si="17"/>
        <v>674328</v>
      </c>
      <c r="M27" s="609">
        <f t="shared" si="4"/>
        <v>0.135191411301236</v>
      </c>
      <c r="N27" s="608">
        <v>330339</v>
      </c>
      <c r="O27" s="608">
        <v>289966</v>
      </c>
      <c r="P27" s="608">
        <f t="shared" si="18"/>
        <v>620305</v>
      </c>
      <c r="Q27" s="610">
        <f t="shared" si="15"/>
        <v>0.08709102780083988</v>
      </c>
    </row>
    <row r="28" spans="1:17" s="631" customFormat="1" ht="18.75" customHeight="1">
      <c r="A28" s="606" t="s">
        <v>229</v>
      </c>
      <c r="B28" s="607">
        <v>8556</v>
      </c>
      <c r="C28" s="608">
        <v>9439</v>
      </c>
      <c r="D28" s="608">
        <f>C28+B28</f>
        <v>17995</v>
      </c>
      <c r="E28" s="609">
        <f t="shared" si="1"/>
        <v>0.03946401745671459</v>
      </c>
      <c r="F28" s="607">
        <v>9029</v>
      </c>
      <c r="G28" s="608">
        <v>8904</v>
      </c>
      <c r="H28" s="608">
        <f>G28+F28</f>
        <v>17933</v>
      </c>
      <c r="I28" s="610">
        <f>IF(ISERROR(D28/H28-1),"         /0",(D28/H28-1))</f>
        <v>0.00345731333296162</v>
      </c>
      <c r="J28" s="607">
        <v>85697</v>
      </c>
      <c r="K28" s="608">
        <v>83382</v>
      </c>
      <c r="L28" s="608">
        <f>K28+J28</f>
        <v>169079</v>
      </c>
      <c r="M28" s="609">
        <f t="shared" si="4"/>
        <v>0.03389749295802885</v>
      </c>
      <c r="N28" s="608">
        <v>102492</v>
      </c>
      <c r="O28" s="608">
        <v>98968</v>
      </c>
      <c r="P28" s="608">
        <f>O28+N28</f>
        <v>201460</v>
      </c>
      <c r="Q28" s="610">
        <f aca="true" t="shared" si="19" ref="Q28:Q33">IF(ISERROR(L28/P28-1),"         /0",(L28/P28-1))</f>
        <v>-0.1607316588901022</v>
      </c>
    </row>
    <row r="29" spans="1:17" s="631" customFormat="1" ht="18.75" customHeight="1">
      <c r="A29" s="606" t="s">
        <v>230</v>
      </c>
      <c r="B29" s="607">
        <v>2675</v>
      </c>
      <c r="C29" s="608">
        <v>2226</v>
      </c>
      <c r="D29" s="608">
        <f>C29+B29</f>
        <v>4901</v>
      </c>
      <c r="E29" s="609">
        <f t="shared" si="1"/>
        <v>0.010748160575457527</v>
      </c>
      <c r="F29" s="607">
        <v>2617</v>
      </c>
      <c r="G29" s="608">
        <v>2300</v>
      </c>
      <c r="H29" s="608">
        <f>G29+F29</f>
        <v>4917</v>
      </c>
      <c r="I29" s="610">
        <f>IF(ISERROR(D29/H29-1),"         /0",(D29/H29-1))</f>
        <v>-0.0032540166768354473</v>
      </c>
      <c r="J29" s="607">
        <v>32026</v>
      </c>
      <c r="K29" s="608">
        <v>26668</v>
      </c>
      <c r="L29" s="608">
        <f>K29+J29</f>
        <v>58694</v>
      </c>
      <c r="M29" s="609">
        <f t="shared" si="4"/>
        <v>0.011767158852835333</v>
      </c>
      <c r="N29" s="608">
        <v>35371</v>
      </c>
      <c r="O29" s="608">
        <v>28907</v>
      </c>
      <c r="P29" s="608">
        <f>O29+N29</f>
        <v>64278</v>
      </c>
      <c r="Q29" s="610">
        <f t="shared" si="19"/>
        <v>-0.08687264693985497</v>
      </c>
    </row>
    <row r="30" spans="1:17" s="631" customFormat="1" ht="18.75" customHeight="1">
      <c r="A30" s="606" t="s">
        <v>231</v>
      </c>
      <c r="B30" s="607">
        <v>1889</v>
      </c>
      <c r="C30" s="608">
        <v>1707</v>
      </c>
      <c r="D30" s="608">
        <f aca="true" t="shared" si="20" ref="D30:D40">C30+B30</f>
        <v>3596</v>
      </c>
      <c r="E30" s="609">
        <f t="shared" si="1"/>
        <v>0.007886224327554635</v>
      </c>
      <c r="F30" s="607">
        <v>1644</v>
      </c>
      <c r="G30" s="608">
        <v>1424</v>
      </c>
      <c r="H30" s="608">
        <f t="shared" si="16"/>
        <v>3068</v>
      </c>
      <c r="I30" s="610">
        <f t="shared" si="14"/>
        <v>0.17209908735332458</v>
      </c>
      <c r="J30" s="607">
        <v>18959</v>
      </c>
      <c r="K30" s="608">
        <v>17072</v>
      </c>
      <c r="L30" s="608">
        <f t="shared" si="17"/>
        <v>36031</v>
      </c>
      <c r="M30" s="609">
        <f t="shared" si="4"/>
        <v>0.007223608897442837</v>
      </c>
      <c r="N30" s="608">
        <v>18755</v>
      </c>
      <c r="O30" s="608">
        <v>16390</v>
      </c>
      <c r="P30" s="608">
        <f t="shared" si="18"/>
        <v>35145</v>
      </c>
      <c r="Q30" s="610">
        <f t="shared" si="19"/>
        <v>0.025209844928154812</v>
      </c>
    </row>
    <row r="31" spans="1:17" s="631" customFormat="1" ht="18.75" customHeight="1">
      <c r="A31" s="606" t="s">
        <v>232</v>
      </c>
      <c r="B31" s="607">
        <v>1102</v>
      </c>
      <c r="C31" s="608">
        <v>1025</v>
      </c>
      <c r="D31" s="608">
        <f t="shared" si="20"/>
        <v>2127</v>
      </c>
      <c r="E31" s="609">
        <f t="shared" si="1"/>
        <v>0.004664627125892299</v>
      </c>
      <c r="F31" s="607">
        <v>708</v>
      </c>
      <c r="G31" s="608">
        <v>777</v>
      </c>
      <c r="H31" s="608">
        <f t="shared" si="16"/>
        <v>1485</v>
      </c>
      <c r="I31" s="610">
        <f t="shared" si="14"/>
        <v>0.4323232323232322</v>
      </c>
      <c r="J31" s="607">
        <v>9294</v>
      </c>
      <c r="K31" s="608">
        <v>8644</v>
      </c>
      <c r="L31" s="608">
        <f t="shared" si="17"/>
        <v>17938</v>
      </c>
      <c r="M31" s="609">
        <f t="shared" si="4"/>
        <v>0.0035962670034783827</v>
      </c>
      <c r="N31" s="608">
        <v>8055</v>
      </c>
      <c r="O31" s="608">
        <v>9246</v>
      </c>
      <c r="P31" s="608">
        <f t="shared" si="18"/>
        <v>17301</v>
      </c>
      <c r="Q31" s="610">
        <f t="shared" si="19"/>
        <v>0.0368186810010982</v>
      </c>
    </row>
    <row r="32" spans="1:17" s="631" customFormat="1" ht="18.75" customHeight="1">
      <c r="A32" s="606" t="s">
        <v>233</v>
      </c>
      <c r="B32" s="607">
        <v>636</v>
      </c>
      <c r="C32" s="608">
        <v>574</v>
      </c>
      <c r="D32" s="608">
        <f t="shared" si="20"/>
        <v>1210</v>
      </c>
      <c r="E32" s="609">
        <f>D32/$D$7</f>
        <v>0.0026535960612739454</v>
      </c>
      <c r="F32" s="607">
        <v>620</v>
      </c>
      <c r="G32" s="608">
        <v>563</v>
      </c>
      <c r="H32" s="608">
        <f t="shared" si="16"/>
        <v>1183</v>
      </c>
      <c r="I32" s="610">
        <f t="shared" si="14"/>
        <v>0.02282333051563823</v>
      </c>
      <c r="J32" s="607">
        <v>5764</v>
      </c>
      <c r="K32" s="608">
        <v>5395</v>
      </c>
      <c r="L32" s="608">
        <f t="shared" si="17"/>
        <v>11159</v>
      </c>
      <c r="M32" s="609">
        <f>L32/$L$7</f>
        <v>0.0022371916318327167</v>
      </c>
      <c r="N32" s="608">
        <v>6214</v>
      </c>
      <c r="O32" s="608">
        <v>5400</v>
      </c>
      <c r="P32" s="608">
        <f t="shared" si="18"/>
        <v>11614</v>
      </c>
      <c r="Q32" s="610">
        <f t="shared" si="19"/>
        <v>-0.039176855519200915</v>
      </c>
    </row>
    <row r="33" spans="1:17" s="631" customFormat="1" ht="18.75" customHeight="1">
      <c r="A33" s="606" t="s">
        <v>234</v>
      </c>
      <c r="B33" s="607">
        <v>371</v>
      </c>
      <c r="C33" s="608">
        <v>233</v>
      </c>
      <c r="D33" s="608">
        <f t="shared" si="20"/>
        <v>604</v>
      </c>
      <c r="E33" s="609">
        <f>D33/$D$7</f>
        <v>0.0013246049760408786</v>
      </c>
      <c r="F33" s="607">
        <v>307</v>
      </c>
      <c r="G33" s="608">
        <v>285</v>
      </c>
      <c r="H33" s="608">
        <f t="shared" si="16"/>
        <v>592</v>
      </c>
      <c r="I33" s="610">
        <f t="shared" si="14"/>
        <v>0.020270270270270174</v>
      </c>
      <c r="J33" s="607">
        <v>4353</v>
      </c>
      <c r="K33" s="608">
        <v>2586</v>
      </c>
      <c r="L33" s="608">
        <f t="shared" si="17"/>
        <v>6939</v>
      </c>
      <c r="M33" s="609">
        <f>L33/$L$7</f>
        <v>0.001391152677953869</v>
      </c>
      <c r="N33" s="608">
        <v>4032</v>
      </c>
      <c r="O33" s="608">
        <v>3768</v>
      </c>
      <c r="P33" s="608">
        <f t="shared" si="18"/>
        <v>7800</v>
      </c>
      <c r="Q33" s="610">
        <f t="shared" si="19"/>
        <v>-0.11038461538461541</v>
      </c>
    </row>
    <row r="34" spans="1:17" s="631" customFormat="1" ht="18.75" customHeight="1" thickBot="1">
      <c r="A34" s="606" t="s">
        <v>222</v>
      </c>
      <c r="B34" s="607">
        <v>361</v>
      </c>
      <c r="C34" s="608">
        <v>312</v>
      </c>
      <c r="D34" s="608">
        <f t="shared" si="20"/>
        <v>673</v>
      </c>
      <c r="E34" s="609">
        <f t="shared" si="1"/>
        <v>0.0014759257431713763</v>
      </c>
      <c r="F34" s="607">
        <v>217</v>
      </c>
      <c r="G34" s="608">
        <v>245</v>
      </c>
      <c r="H34" s="608">
        <f t="shared" si="16"/>
        <v>462</v>
      </c>
      <c r="I34" s="610">
        <f t="shared" si="14"/>
        <v>0.4567099567099566</v>
      </c>
      <c r="J34" s="607">
        <v>3063</v>
      </c>
      <c r="K34" s="608">
        <v>3279</v>
      </c>
      <c r="L34" s="608">
        <f t="shared" si="17"/>
        <v>6342</v>
      </c>
      <c r="M34" s="609">
        <f t="shared" si="4"/>
        <v>0.0012714642287913872</v>
      </c>
      <c r="N34" s="608">
        <v>3406</v>
      </c>
      <c r="O34" s="608">
        <v>2345</v>
      </c>
      <c r="P34" s="608">
        <f t="shared" si="18"/>
        <v>5751</v>
      </c>
      <c r="Q34" s="610">
        <f aca="true" t="shared" si="21" ref="Q34:Q40">IF(ISERROR(L34/P34-1),"         /0",(L34/P34-1))</f>
        <v>0.10276473656755347</v>
      </c>
    </row>
    <row r="35" spans="1:17" s="605" customFormat="1" ht="18.75" customHeight="1">
      <c r="A35" s="600" t="s">
        <v>200</v>
      </c>
      <c r="B35" s="601">
        <f>SUM(B36:B39)</f>
        <v>4237</v>
      </c>
      <c r="C35" s="602">
        <f>SUM(C36:C39)</f>
        <v>4373</v>
      </c>
      <c r="D35" s="602">
        <f t="shared" si="20"/>
        <v>8610</v>
      </c>
      <c r="E35" s="603">
        <f t="shared" si="1"/>
        <v>0.018882200072370802</v>
      </c>
      <c r="F35" s="601">
        <f>SUM(F36:F39)</f>
        <v>4538</v>
      </c>
      <c r="G35" s="602">
        <f>SUM(G36:G39)</f>
        <v>4416</v>
      </c>
      <c r="H35" s="602">
        <f t="shared" si="16"/>
        <v>8954</v>
      </c>
      <c r="I35" s="604">
        <f t="shared" si="14"/>
        <v>-0.03841858387312935</v>
      </c>
      <c r="J35" s="601">
        <f>SUM(J36:J39)</f>
        <v>55923</v>
      </c>
      <c r="K35" s="602">
        <f>SUM(K36:K39)</f>
        <v>53152</v>
      </c>
      <c r="L35" s="602">
        <f t="shared" si="17"/>
        <v>109075</v>
      </c>
      <c r="M35" s="603">
        <f t="shared" si="4"/>
        <v>0.021867701159795108</v>
      </c>
      <c r="N35" s="601">
        <f>SUM(N36:N39)</f>
        <v>56785</v>
      </c>
      <c r="O35" s="602">
        <f>SUM(O36:O39)</f>
        <v>51930</v>
      </c>
      <c r="P35" s="602">
        <f t="shared" si="18"/>
        <v>108715</v>
      </c>
      <c r="Q35" s="604">
        <f t="shared" si="21"/>
        <v>0.0033114105689187046</v>
      </c>
    </row>
    <row r="36" spans="1:17" ht="18.75" customHeight="1">
      <c r="A36" s="606" t="s">
        <v>235</v>
      </c>
      <c r="B36" s="607">
        <v>3232</v>
      </c>
      <c r="C36" s="608">
        <v>3352</v>
      </c>
      <c r="D36" s="608">
        <f t="shared" si="20"/>
        <v>6584</v>
      </c>
      <c r="E36" s="609">
        <f t="shared" si="1"/>
        <v>0.014439071460684013</v>
      </c>
      <c r="F36" s="607">
        <v>3291</v>
      </c>
      <c r="G36" s="608">
        <v>3270</v>
      </c>
      <c r="H36" s="608">
        <f t="shared" si="16"/>
        <v>6561</v>
      </c>
      <c r="I36" s="610">
        <f t="shared" si="14"/>
        <v>0.0035055631763449835</v>
      </c>
      <c r="J36" s="607">
        <v>39894</v>
      </c>
      <c r="K36" s="608">
        <v>38366</v>
      </c>
      <c r="L36" s="608">
        <f t="shared" si="17"/>
        <v>78260</v>
      </c>
      <c r="M36" s="609">
        <f t="shared" si="4"/>
        <v>0.01568981244799968</v>
      </c>
      <c r="N36" s="608">
        <v>38550</v>
      </c>
      <c r="O36" s="608">
        <v>36724</v>
      </c>
      <c r="P36" s="608">
        <f t="shared" si="18"/>
        <v>75274</v>
      </c>
      <c r="Q36" s="610">
        <f t="shared" si="21"/>
        <v>0.03966841140367183</v>
      </c>
    </row>
    <row r="37" spans="1:17" ht="18.75" customHeight="1">
      <c r="A37" s="606" t="s">
        <v>236</v>
      </c>
      <c r="B37" s="607">
        <v>882</v>
      </c>
      <c r="C37" s="608">
        <v>832</v>
      </c>
      <c r="D37" s="608">
        <f>C37+B37</f>
        <v>1714</v>
      </c>
      <c r="E37" s="609">
        <f t="shared" si="1"/>
        <v>0.003758895577705407</v>
      </c>
      <c r="F37" s="607">
        <v>1144</v>
      </c>
      <c r="G37" s="608">
        <v>983</v>
      </c>
      <c r="H37" s="608">
        <f>G37+F37</f>
        <v>2127</v>
      </c>
      <c r="I37" s="610">
        <f>IF(ISERROR(D37/H37-1),"         /0",(D37/H37-1))</f>
        <v>-0.19417019275975556</v>
      </c>
      <c r="J37" s="607">
        <v>14378</v>
      </c>
      <c r="K37" s="608">
        <v>12658</v>
      </c>
      <c r="L37" s="608">
        <f>K37+J37</f>
        <v>27036</v>
      </c>
      <c r="M37" s="609">
        <f t="shared" si="4"/>
        <v>0.005420262833428563</v>
      </c>
      <c r="N37" s="608">
        <v>17103</v>
      </c>
      <c r="O37" s="608">
        <v>14660</v>
      </c>
      <c r="P37" s="608">
        <f>O37+N37</f>
        <v>31763</v>
      </c>
      <c r="Q37" s="610">
        <f>IF(ISERROR(L37/P37-1),"         /0",(L37/P37-1))</f>
        <v>-0.14882095519944594</v>
      </c>
    </row>
    <row r="38" spans="1:17" ht="18.75" customHeight="1">
      <c r="A38" s="606" t="s">
        <v>237</v>
      </c>
      <c r="B38" s="607">
        <v>105</v>
      </c>
      <c r="C38" s="608">
        <v>189</v>
      </c>
      <c r="D38" s="608">
        <f t="shared" si="20"/>
        <v>294</v>
      </c>
      <c r="E38" s="609">
        <f t="shared" si="1"/>
        <v>0.0006447580512516859</v>
      </c>
      <c r="F38" s="607">
        <v>89</v>
      </c>
      <c r="G38" s="608">
        <v>163</v>
      </c>
      <c r="H38" s="608">
        <f t="shared" si="16"/>
        <v>252</v>
      </c>
      <c r="I38" s="610">
        <f>IF(ISERROR(D38/H38-1),"         /0",(D38/H38-1))</f>
        <v>0.16666666666666674</v>
      </c>
      <c r="J38" s="607">
        <v>1347</v>
      </c>
      <c r="K38" s="608">
        <v>2128</v>
      </c>
      <c r="L38" s="608">
        <f t="shared" si="17"/>
        <v>3475</v>
      </c>
      <c r="M38" s="609">
        <f t="shared" si="4"/>
        <v>0.0006966789963812789</v>
      </c>
      <c r="N38" s="608">
        <v>962</v>
      </c>
      <c r="O38" s="608">
        <v>546</v>
      </c>
      <c r="P38" s="608">
        <f t="shared" si="18"/>
        <v>1508</v>
      </c>
      <c r="Q38" s="610">
        <f>IF(ISERROR(L38/P38-1),"         /0",(L38/P38-1))</f>
        <v>1.3043766578249336</v>
      </c>
    </row>
    <row r="39" spans="1:17" ht="18.75" customHeight="1" thickBot="1">
      <c r="A39" s="606" t="s">
        <v>222</v>
      </c>
      <c r="B39" s="607">
        <v>18</v>
      </c>
      <c r="C39" s="608">
        <v>0</v>
      </c>
      <c r="D39" s="608">
        <f t="shared" si="20"/>
        <v>18</v>
      </c>
      <c r="E39" s="609">
        <f t="shared" si="1"/>
        <v>3.9474982729695053E-05</v>
      </c>
      <c r="F39" s="607">
        <v>14</v>
      </c>
      <c r="G39" s="608">
        <v>0</v>
      </c>
      <c r="H39" s="608">
        <f t="shared" si="16"/>
        <v>14</v>
      </c>
      <c r="I39" s="610">
        <f t="shared" si="14"/>
        <v>0.2857142857142858</v>
      </c>
      <c r="J39" s="607">
        <v>304</v>
      </c>
      <c r="K39" s="608">
        <v>0</v>
      </c>
      <c r="L39" s="608">
        <f t="shared" si="17"/>
        <v>304</v>
      </c>
      <c r="M39" s="609">
        <f t="shared" si="4"/>
        <v>6.094688198558526E-05</v>
      </c>
      <c r="N39" s="608">
        <v>170</v>
      </c>
      <c r="O39" s="608">
        <v>0</v>
      </c>
      <c r="P39" s="608">
        <f t="shared" si="18"/>
        <v>170</v>
      </c>
      <c r="Q39" s="610">
        <f t="shared" si="21"/>
        <v>0.7882352941176471</v>
      </c>
    </row>
    <row r="40" spans="1:17" ht="18.75" customHeight="1" thickBot="1">
      <c r="A40" s="632" t="s">
        <v>206</v>
      </c>
      <c r="B40" s="633">
        <v>823</v>
      </c>
      <c r="C40" s="634">
        <v>269</v>
      </c>
      <c r="D40" s="634">
        <f t="shared" si="20"/>
        <v>1092</v>
      </c>
      <c r="E40" s="635">
        <f t="shared" si="1"/>
        <v>0.0023948156189348333</v>
      </c>
      <c r="F40" s="633">
        <v>518</v>
      </c>
      <c r="G40" s="634">
        <v>186</v>
      </c>
      <c r="H40" s="634">
        <f t="shared" si="16"/>
        <v>704</v>
      </c>
      <c r="I40" s="636">
        <f t="shared" si="14"/>
        <v>0.5511363636363635</v>
      </c>
      <c r="J40" s="633">
        <v>8472</v>
      </c>
      <c r="K40" s="634">
        <v>2661</v>
      </c>
      <c r="L40" s="634">
        <f t="shared" si="17"/>
        <v>11133</v>
      </c>
      <c r="M40" s="635">
        <f t="shared" si="4"/>
        <v>0.0022319790695576338</v>
      </c>
      <c r="N40" s="633">
        <v>6440</v>
      </c>
      <c r="O40" s="634">
        <v>1162</v>
      </c>
      <c r="P40" s="634">
        <f t="shared" si="18"/>
        <v>7602</v>
      </c>
      <c r="Q40" s="636">
        <f t="shared" si="21"/>
        <v>0.46448303078137343</v>
      </c>
    </row>
    <row r="41" ht="14.25">
      <c r="A41" s="226" t="s">
        <v>238</v>
      </c>
    </row>
    <row r="42" ht="14.25">
      <c r="A42" s="226" t="s">
        <v>66</v>
      </c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1:Q65536 I41:I65536 Q3:Q6 I3:I6">
    <cfRule type="cellIs" priority="1" dxfId="0" operator="lessThan" stopIfTrue="1">
      <formula>0</formula>
    </cfRule>
  </conditionalFormatting>
  <conditionalFormatting sqref="Q7:Q40 I7:I4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7109375" style="637" customWidth="1"/>
    <col min="2" max="4" width="9.7109375" style="637" bestFit="1" customWidth="1"/>
    <col min="5" max="5" width="10.7109375" style="637" bestFit="1" customWidth="1"/>
    <col min="6" max="8" width="9.7109375" style="637" bestFit="1" customWidth="1"/>
    <col min="9" max="9" width="9.421875" style="637" bestFit="1" customWidth="1"/>
    <col min="10" max="11" width="11.140625" style="637" customWidth="1"/>
    <col min="12" max="12" width="11.421875" style="637" customWidth="1"/>
    <col min="13" max="13" width="10.7109375" style="637" bestFit="1" customWidth="1"/>
    <col min="14" max="14" width="10.8515625" style="637" customWidth="1"/>
    <col min="15" max="15" width="11.00390625" style="637" customWidth="1"/>
    <col min="16" max="16" width="11.28125" style="637" customWidth="1"/>
    <col min="17" max="17" width="9.421875" style="637" bestFit="1" customWidth="1"/>
    <col min="18" max="16384" width="9.140625" style="637" customWidth="1"/>
  </cols>
  <sheetData>
    <row r="1" spans="16:17" ht="18.75" thickBot="1">
      <c r="P1" s="638" t="s">
        <v>0</v>
      </c>
      <c r="Q1" s="639"/>
    </row>
    <row r="2" ht="5.25" customHeight="1" thickBot="1"/>
    <row r="3" spans="1:17" ht="30" customHeight="1" thickBot="1">
      <c r="A3" s="640" t="s">
        <v>239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2"/>
    </row>
    <row r="4" spans="1:17" s="647" customFormat="1" ht="15.75" customHeight="1" thickBot="1">
      <c r="A4" s="643" t="s">
        <v>240</v>
      </c>
      <c r="B4" s="644" t="s">
        <v>39</v>
      </c>
      <c r="C4" s="645"/>
      <c r="D4" s="645"/>
      <c r="E4" s="645"/>
      <c r="F4" s="645"/>
      <c r="G4" s="645"/>
      <c r="H4" s="645"/>
      <c r="I4" s="646"/>
      <c r="J4" s="644" t="s">
        <v>40</v>
      </c>
      <c r="K4" s="645"/>
      <c r="L4" s="645"/>
      <c r="M4" s="645"/>
      <c r="N4" s="645"/>
      <c r="O4" s="645"/>
      <c r="P4" s="645"/>
      <c r="Q4" s="646"/>
    </row>
    <row r="5" spans="1:17" s="653" customFormat="1" ht="26.25" customHeight="1">
      <c r="A5" s="648"/>
      <c r="B5" s="649" t="s">
        <v>41</v>
      </c>
      <c r="C5" s="650"/>
      <c r="D5" s="650"/>
      <c r="E5" s="651" t="s">
        <v>42</v>
      </c>
      <c r="F5" s="649" t="s">
        <v>43</v>
      </c>
      <c r="G5" s="650"/>
      <c r="H5" s="650"/>
      <c r="I5" s="652" t="s">
        <v>44</v>
      </c>
      <c r="J5" s="649" t="s">
        <v>210</v>
      </c>
      <c r="K5" s="650"/>
      <c r="L5" s="650"/>
      <c r="M5" s="651" t="s">
        <v>42</v>
      </c>
      <c r="N5" s="649" t="s">
        <v>211</v>
      </c>
      <c r="O5" s="650"/>
      <c r="P5" s="650"/>
      <c r="Q5" s="651" t="s">
        <v>44</v>
      </c>
    </row>
    <row r="6" spans="1:17" s="659" customFormat="1" ht="14.25" thickBot="1">
      <c r="A6" s="654"/>
      <c r="B6" s="655" t="s">
        <v>11</v>
      </c>
      <c r="C6" s="656" t="s">
        <v>12</v>
      </c>
      <c r="D6" s="656" t="s">
        <v>13</v>
      </c>
      <c r="E6" s="657"/>
      <c r="F6" s="655" t="s">
        <v>11</v>
      </c>
      <c r="G6" s="656" t="s">
        <v>12</v>
      </c>
      <c r="H6" s="656" t="s">
        <v>13</v>
      </c>
      <c r="I6" s="658"/>
      <c r="J6" s="655" t="s">
        <v>11</v>
      </c>
      <c r="K6" s="656" t="s">
        <v>12</v>
      </c>
      <c r="L6" s="656" t="s">
        <v>13</v>
      </c>
      <c r="M6" s="657"/>
      <c r="N6" s="655" t="s">
        <v>11</v>
      </c>
      <c r="O6" s="656" t="s">
        <v>12</v>
      </c>
      <c r="P6" s="656" t="s">
        <v>13</v>
      </c>
      <c r="Q6" s="657"/>
    </row>
    <row r="7" spans="1:17" s="666" customFormat="1" ht="18" customHeight="1" thickBot="1">
      <c r="A7" s="660" t="s">
        <v>4</v>
      </c>
      <c r="B7" s="661">
        <f>B8+B20+B33+B40+B49+B56</f>
        <v>217081</v>
      </c>
      <c r="C7" s="662">
        <f>C8+C20+C33+C40+C49+C56</f>
        <v>238904</v>
      </c>
      <c r="D7" s="663">
        <f>C7+B7</f>
        <v>455985</v>
      </c>
      <c r="E7" s="664">
        <f aca="true" t="shared" si="0" ref="E7:E56">D7/$D$7</f>
        <v>1</v>
      </c>
      <c r="F7" s="661">
        <f>F8+F20+F33+F40+F49+F56</f>
        <v>200905</v>
      </c>
      <c r="G7" s="662">
        <f>G8+G20+G33+G40+G49+G56</f>
        <v>210826</v>
      </c>
      <c r="H7" s="663">
        <f>G7+F7</f>
        <v>411731</v>
      </c>
      <c r="I7" s="665">
        <f>IF(ISERROR(D7/H7-1),"         /0",(D7/H7-1))</f>
        <v>0.1074827982347697</v>
      </c>
      <c r="J7" s="661">
        <f>J8+J20+J33+J40+J49+J56</f>
        <v>2524045</v>
      </c>
      <c r="K7" s="662">
        <f>K8+K20+K33+K40+K49+K56</f>
        <v>2463905</v>
      </c>
      <c r="L7" s="663">
        <f>K7+J7</f>
        <v>4987950</v>
      </c>
      <c r="M7" s="664">
        <f aca="true" t="shared" si="1" ref="M7:M56">L7/$L$7</f>
        <v>1</v>
      </c>
      <c r="N7" s="661">
        <f>N8+N20+N33+N40+N49+N56</f>
        <v>2455206</v>
      </c>
      <c r="O7" s="662">
        <f>O8+O20+O33+O40+O49+O56</f>
        <v>2324228</v>
      </c>
      <c r="P7" s="663">
        <f>O7+N7</f>
        <v>4779434</v>
      </c>
      <c r="Q7" s="665">
        <f>IF(ISERROR(L7/P7-1),"         /0",(L7/P7-1))</f>
        <v>0.043627760107159075</v>
      </c>
    </row>
    <row r="8" spans="1:17" s="672" customFormat="1" ht="18.75" customHeight="1">
      <c r="A8" s="667" t="s">
        <v>212</v>
      </c>
      <c r="B8" s="668">
        <f>SUM(B9:B19)</f>
        <v>75861</v>
      </c>
      <c r="C8" s="669">
        <f>SUM(C9:C19)</f>
        <v>86710</v>
      </c>
      <c r="D8" s="669">
        <f>C8+B8</f>
        <v>162571</v>
      </c>
      <c r="E8" s="670">
        <f t="shared" si="0"/>
        <v>0.35652707874162526</v>
      </c>
      <c r="F8" s="668">
        <f>SUM(F9:F19)</f>
        <v>69929</v>
      </c>
      <c r="G8" s="669">
        <f>SUM(G9:G19)</f>
        <v>77878</v>
      </c>
      <c r="H8" s="669">
        <f>G8+F8</f>
        <v>147807</v>
      </c>
      <c r="I8" s="671">
        <f>IF(ISERROR(D8/H8-1),"         /0",(D8/H8-1))</f>
        <v>0.09988701482338458</v>
      </c>
      <c r="J8" s="668">
        <f>SUM(J9:J19)</f>
        <v>938729</v>
      </c>
      <c r="K8" s="669">
        <f>SUM(K9:K19)</f>
        <v>937321</v>
      </c>
      <c r="L8" s="669">
        <f>K8+J8</f>
        <v>1876050</v>
      </c>
      <c r="M8" s="670">
        <f t="shared" si="1"/>
        <v>0.37611644062189875</v>
      </c>
      <c r="N8" s="668">
        <f>SUM(N9:N19)</f>
        <v>864278</v>
      </c>
      <c r="O8" s="669">
        <f>SUM(O9:O19)</f>
        <v>858576</v>
      </c>
      <c r="P8" s="669">
        <f>O8+N8</f>
        <v>1722854</v>
      </c>
      <c r="Q8" s="671">
        <f>IF(ISERROR(L8/P8-1),"         /0",(L8/P8-1))</f>
        <v>0.08891989686880031</v>
      </c>
    </row>
    <row r="9" spans="1:17" ht="18.75" customHeight="1">
      <c r="A9" s="673" t="s">
        <v>47</v>
      </c>
      <c r="B9" s="674">
        <v>30720</v>
      </c>
      <c r="C9" s="675">
        <v>36147</v>
      </c>
      <c r="D9" s="675">
        <f>C9+B9</f>
        <v>66867</v>
      </c>
      <c r="E9" s="676">
        <f t="shared" si="0"/>
        <v>0.14664298167702886</v>
      </c>
      <c r="F9" s="674">
        <v>31992</v>
      </c>
      <c r="G9" s="675">
        <v>36324</v>
      </c>
      <c r="H9" s="675">
        <f>G9+F9</f>
        <v>68316</v>
      </c>
      <c r="I9" s="677">
        <f>IF(ISERROR(D9/H9-1),"         /0",(D9/H9-1))</f>
        <v>-0.021210258211839084</v>
      </c>
      <c r="J9" s="674">
        <v>372921</v>
      </c>
      <c r="K9" s="675">
        <v>390623</v>
      </c>
      <c r="L9" s="675">
        <f>K9+J9</f>
        <v>763544</v>
      </c>
      <c r="M9" s="676">
        <f t="shared" si="1"/>
        <v>0.15307771729868985</v>
      </c>
      <c r="N9" s="675">
        <v>374800</v>
      </c>
      <c r="O9" s="675">
        <v>391490</v>
      </c>
      <c r="P9" s="675">
        <f>O9+N9</f>
        <v>766290</v>
      </c>
      <c r="Q9" s="677">
        <f>IF(ISERROR(L9/P9-1),"         /0",(L9/P9-1))</f>
        <v>-0.0035834997194273965</v>
      </c>
    </row>
    <row r="10" spans="1:17" ht="18.75" customHeight="1">
      <c r="A10" s="673" t="s">
        <v>69</v>
      </c>
      <c r="B10" s="674">
        <v>15676</v>
      </c>
      <c r="C10" s="675">
        <v>19089</v>
      </c>
      <c r="D10" s="675">
        <f>C10+B10</f>
        <v>34765</v>
      </c>
      <c r="E10" s="676">
        <f t="shared" si="0"/>
        <v>0.07624154303321382</v>
      </c>
      <c r="F10" s="674">
        <v>15980</v>
      </c>
      <c r="G10" s="675">
        <v>18086</v>
      </c>
      <c r="H10" s="675">
        <f>G10+F10</f>
        <v>34066</v>
      </c>
      <c r="I10" s="677">
        <f>IF(ISERROR(D10/H10-1),"         /0",(D10/H10-1))</f>
        <v>0.02051899254388534</v>
      </c>
      <c r="J10" s="674">
        <v>193017</v>
      </c>
      <c r="K10" s="675">
        <v>202905</v>
      </c>
      <c r="L10" s="675">
        <f>K10+J10</f>
        <v>395922</v>
      </c>
      <c r="M10" s="676">
        <f t="shared" si="1"/>
        <v>0.0793756954259766</v>
      </c>
      <c r="N10" s="675">
        <v>229273</v>
      </c>
      <c r="O10" s="675">
        <v>238098</v>
      </c>
      <c r="P10" s="675">
        <f>O10+N10</f>
        <v>467371</v>
      </c>
      <c r="Q10" s="677">
        <f>IF(ISERROR(L10/P10-1),"         /0",(L10/P10-1))</f>
        <v>-0.15287426904964152</v>
      </c>
    </row>
    <row r="11" spans="1:17" ht="18.75" customHeight="1">
      <c r="A11" s="673" t="s">
        <v>73</v>
      </c>
      <c r="B11" s="674">
        <v>6925</v>
      </c>
      <c r="C11" s="675">
        <v>8963</v>
      </c>
      <c r="D11" s="675">
        <f aca="true" t="shared" si="2" ref="D11:D19">C11+B11</f>
        <v>15888</v>
      </c>
      <c r="E11" s="676">
        <f t="shared" si="0"/>
        <v>0.03484325142274417</v>
      </c>
      <c r="F11" s="674">
        <v>6388</v>
      </c>
      <c r="G11" s="675">
        <v>7911</v>
      </c>
      <c r="H11" s="675">
        <f aca="true" t="shared" si="3" ref="H11:H19">G11+F11</f>
        <v>14299</v>
      </c>
      <c r="I11" s="677">
        <f aca="true" t="shared" si="4" ref="I11:I19">IF(ISERROR(D11/H11-1),"         /0",(D11/H11-1))</f>
        <v>0.11112665221344153</v>
      </c>
      <c r="J11" s="674">
        <v>89552</v>
      </c>
      <c r="K11" s="675">
        <v>97239</v>
      </c>
      <c r="L11" s="675">
        <f aca="true" t="shared" si="5" ref="L11:L19">K11+J11</f>
        <v>186791</v>
      </c>
      <c r="M11" s="676">
        <f t="shared" si="1"/>
        <v>0.0374484507663469</v>
      </c>
      <c r="N11" s="675">
        <v>79625</v>
      </c>
      <c r="O11" s="675">
        <v>81403</v>
      </c>
      <c r="P11" s="675">
        <f aca="true" t="shared" si="6" ref="P11:P19">O11+N11</f>
        <v>161028</v>
      </c>
      <c r="Q11" s="677">
        <f aca="true" t="shared" si="7" ref="Q11:Q19">IF(ISERROR(L11/P11-1),"         /0",(L11/P11-1))</f>
        <v>0.15999080905184182</v>
      </c>
    </row>
    <row r="12" spans="1:17" ht="18.75" customHeight="1">
      <c r="A12" s="673" t="s">
        <v>75</v>
      </c>
      <c r="B12" s="674">
        <v>6500</v>
      </c>
      <c r="C12" s="675">
        <v>7061</v>
      </c>
      <c r="D12" s="675">
        <f t="shared" si="2"/>
        <v>13561</v>
      </c>
      <c r="E12" s="676">
        <f t="shared" si="0"/>
        <v>0.029740013377633035</v>
      </c>
      <c r="F12" s="674">
        <v>5746</v>
      </c>
      <c r="G12" s="675">
        <v>5677</v>
      </c>
      <c r="H12" s="675">
        <f t="shared" si="3"/>
        <v>11423</v>
      </c>
      <c r="I12" s="677">
        <f t="shared" si="4"/>
        <v>0.18716624354372757</v>
      </c>
      <c r="J12" s="674">
        <v>84724</v>
      </c>
      <c r="K12" s="675">
        <v>85473</v>
      </c>
      <c r="L12" s="675">
        <f t="shared" si="5"/>
        <v>170197</v>
      </c>
      <c r="M12" s="676">
        <f t="shared" si="1"/>
        <v>0.034121633135857414</v>
      </c>
      <c r="N12" s="675">
        <v>32017</v>
      </c>
      <c r="O12" s="675">
        <v>31365</v>
      </c>
      <c r="P12" s="675">
        <f t="shared" si="6"/>
        <v>63382</v>
      </c>
      <c r="Q12" s="677">
        <f t="shared" si="7"/>
        <v>1.6852576441260925</v>
      </c>
    </row>
    <row r="13" spans="1:17" ht="18.75" customHeight="1">
      <c r="A13" s="673" t="s">
        <v>78</v>
      </c>
      <c r="B13" s="674">
        <v>4313</v>
      </c>
      <c r="C13" s="675">
        <v>5448</v>
      </c>
      <c r="D13" s="675">
        <f t="shared" si="2"/>
        <v>9761</v>
      </c>
      <c r="E13" s="676">
        <f t="shared" si="0"/>
        <v>0.021406405912475193</v>
      </c>
      <c r="F13" s="674">
        <v>3480</v>
      </c>
      <c r="G13" s="675">
        <v>4151</v>
      </c>
      <c r="H13" s="675">
        <f t="shared" si="3"/>
        <v>7631</v>
      </c>
      <c r="I13" s="677">
        <f t="shared" si="4"/>
        <v>0.2791246232472808</v>
      </c>
      <c r="J13" s="674">
        <v>65872</v>
      </c>
      <c r="K13" s="675">
        <v>63047</v>
      </c>
      <c r="L13" s="675">
        <f t="shared" si="5"/>
        <v>128919</v>
      </c>
      <c r="M13" s="676">
        <f t="shared" si="1"/>
        <v>0.025846089074669953</v>
      </c>
      <c r="N13" s="675">
        <v>45167</v>
      </c>
      <c r="O13" s="675">
        <v>46399</v>
      </c>
      <c r="P13" s="675">
        <f t="shared" si="6"/>
        <v>91566</v>
      </c>
      <c r="Q13" s="677">
        <f t="shared" si="7"/>
        <v>0.40793525981259426</v>
      </c>
    </row>
    <row r="14" spans="1:17" ht="18.75" customHeight="1">
      <c r="A14" s="673" t="s">
        <v>79</v>
      </c>
      <c r="B14" s="674">
        <v>3790</v>
      </c>
      <c r="C14" s="675">
        <v>3899</v>
      </c>
      <c r="D14" s="675">
        <f t="shared" si="2"/>
        <v>7689</v>
      </c>
      <c r="E14" s="676">
        <f t="shared" si="0"/>
        <v>0.016862396789368073</v>
      </c>
      <c r="F14" s="674"/>
      <c r="G14" s="675"/>
      <c r="H14" s="675">
        <f t="shared" si="3"/>
        <v>0</v>
      </c>
      <c r="I14" s="677" t="str">
        <f t="shared" si="4"/>
        <v>         /0</v>
      </c>
      <c r="J14" s="674">
        <v>36883</v>
      </c>
      <c r="K14" s="675">
        <v>35156</v>
      </c>
      <c r="L14" s="675">
        <f t="shared" si="5"/>
        <v>72039</v>
      </c>
      <c r="M14" s="676">
        <f t="shared" si="1"/>
        <v>0.01444260668210387</v>
      </c>
      <c r="N14" s="675"/>
      <c r="O14" s="675"/>
      <c r="P14" s="675">
        <f t="shared" si="6"/>
        <v>0</v>
      </c>
      <c r="Q14" s="677" t="str">
        <f t="shared" si="7"/>
        <v>         /0</v>
      </c>
    </row>
    <row r="15" spans="1:17" ht="18.75" customHeight="1">
      <c r="A15" s="673" t="s">
        <v>80</v>
      </c>
      <c r="B15" s="674">
        <v>1927</v>
      </c>
      <c r="C15" s="675">
        <v>2135</v>
      </c>
      <c r="D15" s="675">
        <f>C15+B15</f>
        <v>4062</v>
      </c>
      <c r="E15" s="676">
        <f t="shared" si="0"/>
        <v>0.008908187769334518</v>
      </c>
      <c r="F15" s="674">
        <v>1401</v>
      </c>
      <c r="G15" s="675">
        <v>1981</v>
      </c>
      <c r="H15" s="675">
        <f>G15+F15</f>
        <v>3382</v>
      </c>
      <c r="I15" s="677">
        <f>IF(ISERROR(D15/H15-1),"         /0",(D15/H15-1))</f>
        <v>0.2010644589000592</v>
      </c>
      <c r="J15" s="674">
        <v>18694</v>
      </c>
      <c r="K15" s="675">
        <v>20666</v>
      </c>
      <c r="L15" s="675">
        <f>K15+J15</f>
        <v>39360</v>
      </c>
      <c r="M15" s="676">
        <f t="shared" si="1"/>
        <v>0.00789101735181788</v>
      </c>
      <c r="N15" s="675">
        <v>19578</v>
      </c>
      <c r="O15" s="675">
        <v>21379</v>
      </c>
      <c r="P15" s="675">
        <f>O15+N15</f>
        <v>40957</v>
      </c>
      <c r="Q15" s="677">
        <f>IF(ISERROR(L15/P15-1),"         /0",(L15/P15-1))</f>
        <v>-0.03899211368020117</v>
      </c>
    </row>
    <row r="16" spans="1:17" ht="18.75" customHeight="1">
      <c r="A16" s="673" t="s">
        <v>83</v>
      </c>
      <c r="B16" s="674">
        <v>1531</v>
      </c>
      <c r="C16" s="675">
        <v>2074</v>
      </c>
      <c r="D16" s="675">
        <f t="shared" si="2"/>
        <v>3605</v>
      </c>
      <c r="E16" s="676">
        <f t="shared" si="0"/>
        <v>0.007905961818919482</v>
      </c>
      <c r="F16" s="674">
        <v>1584</v>
      </c>
      <c r="G16" s="675">
        <v>2127</v>
      </c>
      <c r="H16" s="675">
        <f t="shared" si="3"/>
        <v>3711</v>
      </c>
      <c r="I16" s="677">
        <f t="shared" si="4"/>
        <v>-0.028563729452977582</v>
      </c>
      <c r="J16" s="674">
        <v>25988</v>
      </c>
      <c r="K16" s="675">
        <v>22057</v>
      </c>
      <c r="L16" s="675">
        <f t="shared" si="5"/>
        <v>48045</v>
      </c>
      <c r="M16" s="676">
        <f t="shared" si="1"/>
        <v>0.009632213634860012</v>
      </c>
      <c r="N16" s="675">
        <v>26649</v>
      </c>
      <c r="O16" s="675">
        <v>21508</v>
      </c>
      <c r="P16" s="675">
        <f t="shared" si="6"/>
        <v>48157</v>
      </c>
      <c r="Q16" s="677">
        <f t="shared" si="7"/>
        <v>-0.0023257262703241244</v>
      </c>
    </row>
    <row r="17" spans="1:17" ht="18.75" customHeight="1">
      <c r="A17" s="673" t="s">
        <v>70</v>
      </c>
      <c r="B17" s="674">
        <v>1592</v>
      </c>
      <c r="C17" s="675">
        <v>1486</v>
      </c>
      <c r="D17" s="675">
        <f t="shared" si="2"/>
        <v>3078</v>
      </c>
      <c r="E17" s="676">
        <f t="shared" si="0"/>
        <v>0.006750222046777854</v>
      </c>
      <c r="F17" s="674">
        <v>1552</v>
      </c>
      <c r="G17" s="675">
        <v>1321</v>
      </c>
      <c r="H17" s="675">
        <f t="shared" si="3"/>
        <v>2873</v>
      </c>
      <c r="I17" s="677">
        <f t="shared" si="4"/>
        <v>0.07135398538113469</v>
      </c>
      <c r="J17" s="674">
        <v>22557</v>
      </c>
      <c r="K17" s="675">
        <v>17997</v>
      </c>
      <c r="L17" s="675">
        <f t="shared" si="5"/>
        <v>40554</v>
      </c>
      <c r="M17" s="676">
        <f t="shared" si="1"/>
        <v>0.008130394250142845</v>
      </c>
      <c r="N17" s="675">
        <v>25547</v>
      </c>
      <c r="O17" s="675">
        <v>20218</v>
      </c>
      <c r="P17" s="675">
        <f t="shared" si="6"/>
        <v>45765</v>
      </c>
      <c r="Q17" s="677">
        <f t="shared" si="7"/>
        <v>-0.11386430678466075</v>
      </c>
    </row>
    <row r="18" spans="1:17" ht="18.75" customHeight="1">
      <c r="A18" s="673" t="s">
        <v>48</v>
      </c>
      <c r="B18" s="674">
        <v>1853</v>
      </c>
      <c r="C18" s="675"/>
      <c r="D18" s="675">
        <f t="shared" si="2"/>
        <v>1853</v>
      </c>
      <c r="E18" s="676">
        <f t="shared" si="0"/>
        <v>0.004063730166562496</v>
      </c>
      <c r="F18" s="674">
        <v>1527</v>
      </c>
      <c r="G18" s="675"/>
      <c r="H18" s="675">
        <f t="shared" si="3"/>
        <v>1527</v>
      </c>
      <c r="I18" s="677">
        <f t="shared" si="4"/>
        <v>0.21349050425671257</v>
      </c>
      <c r="J18" s="674">
        <v>23396</v>
      </c>
      <c r="K18" s="675"/>
      <c r="L18" s="675">
        <f t="shared" si="5"/>
        <v>23396</v>
      </c>
      <c r="M18" s="676">
        <f t="shared" si="1"/>
        <v>0.00469050411491695</v>
      </c>
      <c r="N18" s="675">
        <v>22787</v>
      </c>
      <c r="O18" s="675"/>
      <c r="P18" s="675">
        <f t="shared" si="6"/>
        <v>22787</v>
      </c>
      <c r="Q18" s="677">
        <f t="shared" si="7"/>
        <v>0.02672576469039356</v>
      </c>
    </row>
    <row r="19" spans="1:17" ht="18.75" customHeight="1" thickBot="1">
      <c r="A19" s="673" t="s">
        <v>103</v>
      </c>
      <c r="B19" s="674">
        <v>1034</v>
      </c>
      <c r="C19" s="675">
        <v>408</v>
      </c>
      <c r="D19" s="675">
        <f t="shared" si="2"/>
        <v>1442</v>
      </c>
      <c r="E19" s="676">
        <f t="shared" si="0"/>
        <v>0.0031623847275677928</v>
      </c>
      <c r="F19" s="674">
        <v>279</v>
      </c>
      <c r="G19" s="675">
        <v>300</v>
      </c>
      <c r="H19" s="675">
        <f t="shared" si="3"/>
        <v>579</v>
      </c>
      <c r="I19" s="677">
        <f t="shared" si="4"/>
        <v>1.4905008635578585</v>
      </c>
      <c r="J19" s="674">
        <v>5125</v>
      </c>
      <c r="K19" s="675">
        <v>2158</v>
      </c>
      <c r="L19" s="675">
        <f t="shared" si="5"/>
        <v>7283</v>
      </c>
      <c r="M19" s="676">
        <f t="shared" si="1"/>
        <v>0.0014601188865165048</v>
      </c>
      <c r="N19" s="675">
        <v>8835</v>
      </c>
      <c r="O19" s="675">
        <v>6716</v>
      </c>
      <c r="P19" s="675">
        <f t="shared" si="6"/>
        <v>15551</v>
      </c>
      <c r="Q19" s="677">
        <f t="shared" si="7"/>
        <v>-0.531669989068227</v>
      </c>
    </row>
    <row r="20" spans="1:17" s="672" customFormat="1" ht="18.75" customHeight="1">
      <c r="A20" s="667" t="s">
        <v>173</v>
      </c>
      <c r="B20" s="668">
        <f>SUM(B21:B32)</f>
        <v>65084</v>
      </c>
      <c r="C20" s="669">
        <f>SUM(C21:C32)</f>
        <v>66092</v>
      </c>
      <c r="D20" s="669">
        <f aca="true" t="shared" si="8" ref="D20:D41">C20+B20</f>
        <v>131176</v>
      </c>
      <c r="E20" s="670">
        <f t="shared" si="0"/>
        <v>0.2876761296972488</v>
      </c>
      <c r="F20" s="668">
        <f>SUM(F21:F32)</f>
        <v>59043</v>
      </c>
      <c r="G20" s="669">
        <f>SUM(G21:G32)</f>
        <v>59863</v>
      </c>
      <c r="H20" s="669">
        <f aca="true" t="shared" si="9" ref="H20:H41">G20+F20</f>
        <v>118906</v>
      </c>
      <c r="I20" s="671">
        <f aca="true" t="shared" si="10" ref="I20:I32">IF(ISERROR(D20/H20-1),"         /0",(D20/H20-1))</f>
        <v>0.10319075572300807</v>
      </c>
      <c r="J20" s="668">
        <f>SUM(J21:J32)</f>
        <v>653070</v>
      </c>
      <c r="K20" s="669">
        <f>SUM(K21:K32)</f>
        <v>650058</v>
      </c>
      <c r="L20" s="669">
        <f aca="true" t="shared" si="11" ref="L20:L41">K20+J20</f>
        <v>1303128</v>
      </c>
      <c r="M20" s="670">
        <f t="shared" si="1"/>
        <v>0.26125522509247284</v>
      </c>
      <c r="N20" s="668">
        <f>SUM(N21:N32)</f>
        <v>655589</v>
      </c>
      <c r="O20" s="669">
        <f>SUM(O21:O32)</f>
        <v>657717</v>
      </c>
      <c r="P20" s="669">
        <f aca="true" t="shared" si="12" ref="P20:P41">O20+N20</f>
        <v>1313306</v>
      </c>
      <c r="Q20" s="671">
        <f aca="true" t="shared" si="13" ref="Q20:Q32">IF(ISERROR(L20/P20-1),"         /0",(L20/P20-1))</f>
        <v>-0.007749907485384178</v>
      </c>
    </row>
    <row r="21" spans="1:17" ht="18.75" customHeight="1">
      <c r="A21" s="678" t="s">
        <v>47</v>
      </c>
      <c r="B21" s="679">
        <v>31710</v>
      </c>
      <c r="C21" s="680">
        <v>33439</v>
      </c>
      <c r="D21" s="680">
        <f t="shared" si="8"/>
        <v>65149</v>
      </c>
      <c r="E21" s="681">
        <f t="shared" si="0"/>
        <v>0.14287531388093908</v>
      </c>
      <c r="F21" s="679">
        <v>29425</v>
      </c>
      <c r="G21" s="680">
        <v>30934</v>
      </c>
      <c r="H21" s="680">
        <f t="shared" si="9"/>
        <v>60359</v>
      </c>
      <c r="I21" s="682">
        <f t="shared" si="10"/>
        <v>0.07935850494540997</v>
      </c>
      <c r="J21" s="679">
        <v>317203</v>
      </c>
      <c r="K21" s="680">
        <v>333267</v>
      </c>
      <c r="L21" s="680">
        <f t="shared" si="11"/>
        <v>650470</v>
      </c>
      <c r="M21" s="681">
        <f t="shared" si="1"/>
        <v>0.13040828396435408</v>
      </c>
      <c r="N21" s="680">
        <v>331173</v>
      </c>
      <c r="O21" s="680">
        <v>348856</v>
      </c>
      <c r="P21" s="680">
        <f t="shared" si="12"/>
        <v>680029</v>
      </c>
      <c r="Q21" s="682">
        <f t="shared" si="13"/>
        <v>-0.04346726389609856</v>
      </c>
    </row>
    <row r="22" spans="1:17" ht="18.75" customHeight="1">
      <c r="A22" s="678" t="s">
        <v>71</v>
      </c>
      <c r="B22" s="679">
        <v>9543</v>
      </c>
      <c r="C22" s="680">
        <v>9060</v>
      </c>
      <c r="D22" s="680">
        <f t="shared" si="8"/>
        <v>18603</v>
      </c>
      <c r="E22" s="681">
        <f t="shared" si="0"/>
        <v>0.04079739465113984</v>
      </c>
      <c r="F22" s="679">
        <v>5180</v>
      </c>
      <c r="G22" s="680">
        <v>4669</v>
      </c>
      <c r="H22" s="680">
        <f t="shared" si="9"/>
        <v>9849</v>
      </c>
      <c r="I22" s="682">
        <f t="shared" si="10"/>
        <v>0.8888212001218398</v>
      </c>
      <c r="J22" s="679">
        <v>79283</v>
      </c>
      <c r="K22" s="680">
        <v>77326</v>
      </c>
      <c r="L22" s="680">
        <f t="shared" si="11"/>
        <v>156609</v>
      </c>
      <c r="M22" s="681">
        <f t="shared" si="1"/>
        <v>0.0313974678976333</v>
      </c>
      <c r="N22" s="680">
        <v>43669</v>
      </c>
      <c r="O22" s="680">
        <v>41830</v>
      </c>
      <c r="P22" s="680">
        <f t="shared" si="12"/>
        <v>85499</v>
      </c>
      <c r="Q22" s="682">
        <f t="shared" si="13"/>
        <v>0.8317056339840232</v>
      </c>
    </row>
    <row r="23" spans="1:17" ht="18.75" customHeight="1">
      <c r="A23" s="678" t="s">
        <v>74</v>
      </c>
      <c r="B23" s="679">
        <v>7557</v>
      </c>
      <c r="C23" s="680">
        <v>7312</v>
      </c>
      <c r="D23" s="680">
        <f t="shared" si="8"/>
        <v>14869</v>
      </c>
      <c r="E23" s="681">
        <f t="shared" si="0"/>
        <v>0.03260852878932421</v>
      </c>
      <c r="F23" s="679">
        <v>6047</v>
      </c>
      <c r="G23" s="680">
        <v>6321</v>
      </c>
      <c r="H23" s="680">
        <f t="shared" si="9"/>
        <v>12368</v>
      </c>
      <c r="I23" s="682">
        <f t="shared" si="10"/>
        <v>0.20221539456662363</v>
      </c>
      <c r="J23" s="679">
        <v>71300</v>
      </c>
      <c r="K23" s="680">
        <v>70032</v>
      </c>
      <c r="L23" s="680">
        <f t="shared" si="11"/>
        <v>141332</v>
      </c>
      <c r="M23" s="681">
        <f t="shared" si="1"/>
        <v>0.02833468659469321</v>
      </c>
      <c r="N23" s="680">
        <v>69685</v>
      </c>
      <c r="O23" s="680">
        <v>69232</v>
      </c>
      <c r="P23" s="680">
        <f t="shared" si="12"/>
        <v>138917</v>
      </c>
      <c r="Q23" s="682">
        <f t="shared" si="13"/>
        <v>0.017384481380968486</v>
      </c>
    </row>
    <row r="24" spans="1:17" ht="18.75" customHeight="1">
      <c r="A24" s="678" t="s">
        <v>48</v>
      </c>
      <c r="B24" s="679">
        <v>5120</v>
      </c>
      <c r="C24" s="680">
        <v>3811</v>
      </c>
      <c r="D24" s="680">
        <f t="shared" si="8"/>
        <v>8931</v>
      </c>
      <c r="E24" s="681">
        <f t="shared" si="0"/>
        <v>0.01958617059771703</v>
      </c>
      <c r="F24" s="679">
        <v>5611</v>
      </c>
      <c r="G24" s="680">
        <v>3978</v>
      </c>
      <c r="H24" s="680">
        <f t="shared" si="9"/>
        <v>9589</v>
      </c>
      <c r="I24" s="682">
        <f t="shared" si="10"/>
        <v>-0.06862029408697468</v>
      </c>
      <c r="J24" s="679">
        <v>63404</v>
      </c>
      <c r="K24" s="680">
        <v>42772</v>
      </c>
      <c r="L24" s="680">
        <f t="shared" si="11"/>
        <v>106176</v>
      </c>
      <c r="M24" s="681">
        <f t="shared" si="1"/>
        <v>0.02128650046612336</v>
      </c>
      <c r="N24" s="680">
        <v>72200</v>
      </c>
      <c r="O24" s="680">
        <v>51023</v>
      </c>
      <c r="P24" s="680">
        <f t="shared" si="12"/>
        <v>123223</v>
      </c>
      <c r="Q24" s="682">
        <f t="shared" si="13"/>
        <v>-0.13834267953223023</v>
      </c>
    </row>
    <row r="25" spans="1:17" ht="18.75" customHeight="1">
      <c r="A25" s="678" t="s">
        <v>70</v>
      </c>
      <c r="B25" s="679">
        <v>2289</v>
      </c>
      <c r="C25" s="680">
        <v>2348</v>
      </c>
      <c r="D25" s="680">
        <f t="shared" si="8"/>
        <v>4637</v>
      </c>
      <c r="E25" s="681">
        <f t="shared" si="0"/>
        <v>0.010169194162088665</v>
      </c>
      <c r="F25" s="679">
        <v>1407</v>
      </c>
      <c r="G25" s="680">
        <v>2074</v>
      </c>
      <c r="H25" s="680">
        <f t="shared" si="9"/>
        <v>3481</v>
      </c>
      <c r="I25" s="682">
        <f t="shared" si="10"/>
        <v>0.33208848032174654</v>
      </c>
      <c r="J25" s="679">
        <v>22256</v>
      </c>
      <c r="K25" s="680">
        <v>24557</v>
      </c>
      <c r="L25" s="680">
        <f t="shared" si="11"/>
        <v>46813</v>
      </c>
      <c r="M25" s="681">
        <f t="shared" si="1"/>
        <v>0.009385218376286851</v>
      </c>
      <c r="N25" s="680">
        <v>18206</v>
      </c>
      <c r="O25" s="680">
        <v>20927</v>
      </c>
      <c r="P25" s="680">
        <f t="shared" si="12"/>
        <v>39133</v>
      </c>
      <c r="Q25" s="682">
        <f t="shared" si="13"/>
        <v>0.19625380113970303</v>
      </c>
    </row>
    <row r="26" spans="1:17" ht="18.75" customHeight="1">
      <c r="A26" s="678" t="s">
        <v>82</v>
      </c>
      <c r="B26" s="679">
        <v>2159</v>
      </c>
      <c r="C26" s="680">
        <v>2237</v>
      </c>
      <c r="D26" s="680">
        <f t="shared" si="8"/>
        <v>4396</v>
      </c>
      <c r="E26" s="681">
        <f t="shared" si="0"/>
        <v>0.00964066800442997</v>
      </c>
      <c r="F26" s="679">
        <v>2155</v>
      </c>
      <c r="G26" s="680">
        <v>2182</v>
      </c>
      <c r="H26" s="680">
        <f t="shared" si="9"/>
        <v>4337</v>
      </c>
      <c r="I26" s="682">
        <f t="shared" si="10"/>
        <v>0.013603873645376963</v>
      </c>
      <c r="J26" s="679">
        <v>16323</v>
      </c>
      <c r="K26" s="680">
        <v>16971</v>
      </c>
      <c r="L26" s="680">
        <f t="shared" si="11"/>
        <v>33294</v>
      </c>
      <c r="M26" s="681">
        <f t="shared" si="1"/>
        <v>0.0066748864764081435</v>
      </c>
      <c r="N26" s="680">
        <v>27042</v>
      </c>
      <c r="O26" s="680">
        <v>26721</v>
      </c>
      <c r="P26" s="680">
        <f t="shared" si="12"/>
        <v>53763</v>
      </c>
      <c r="Q26" s="682">
        <f t="shared" si="13"/>
        <v>-0.38072652195748</v>
      </c>
    </row>
    <row r="27" spans="1:17" ht="18.75" customHeight="1">
      <c r="A27" s="678" t="s">
        <v>50</v>
      </c>
      <c r="B27" s="679">
        <v>1470</v>
      </c>
      <c r="C27" s="680">
        <v>2519</v>
      </c>
      <c r="D27" s="680">
        <f t="shared" si="8"/>
        <v>3989</v>
      </c>
      <c r="E27" s="681">
        <f t="shared" si="0"/>
        <v>0.008748094783819643</v>
      </c>
      <c r="F27" s="679">
        <v>2727</v>
      </c>
      <c r="G27" s="680">
        <v>3010</v>
      </c>
      <c r="H27" s="680">
        <f t="shared" si="9"/>
        <v>5737</v>
      </c>
      <c r="I27" s="682">
        <f t="shared" si="10"/>
        <v>-0.30468886177444654</v>
      </c>
      <c r="J27" s="679">
        <v>23905</v>
      </c>
      <c r="K27" s="680">
        <v>24296</v>
      </c>
      <c r="L27" s="680">
        <f t="shared" si="11"/>
        <v>48201</v>
      </c>
      <c r="M27" s="681">
        <f t="shared" si="1"/>
        <v>0.00966348900851051</v>
      </c>
      <c r="N27" s="680">
        <v>17790</v>
      </c>
      <c r="O27" s="680">
        <v>18384</v>
      </c>
      <c r="P27" s="680">
        <f t="shared" si="12"/>
        <v>36174</v>
      </c>
      <c r="Q27" s="682">
        <f t="shared" si="13"/>
        <v>0.332476364239509</v>
      </c>
    </row>
    <row r="28" spans="1:17" ht="18.75" customHeight="1">
      <c r="A28" s="678" t="s">
        <v>80</v>
      </c>
      <c r="B28" s="679">
        <v>1685</v>
      </c>
      <c r="C28" s="680">
        <v>1720</v>
      </c>
      <c r="D28" s="680">
        <f t="shared" si="8"/>
        <v>3405</v>
      </c>
      <c r="E28" s="681">
        <f t="shared" si="0"/>
        <v>0.007467350899700648</v>
      </c>
      <c r="F28" s="679">
        <v>1815</v>
      </c>
      <c r="G28" s="680">
        <v>1888</v>
      </c>
      <c r="H28" s="680">
        <f t="shared" si="9"/>
        <v>3703</v>
      </c>
      <c r="I28" s="682">
        <f t="shared" si="10"/>
        <v>-0.08047529030515799</v>
      </c>
      <c r="J28" s="679">
        <v>17752</v>
      </c>
      <c r="K28" s="680">
        <v>18163</v>
      </c>
      <c r="L28" s="680">
        <f t="shared" si="11"/>
        <v>35915</v>
      </c>
      <c r="M28" s="681">
        <f t="shared" si="1"/>
        <v>0.0072003528503693905</v>
      </c>
      <c r="N28" s="680">
        <v>18020</v>
      </c>
      <c r="O28" s="680">
        <v>21345</v>
      </c>
      <c r="P28" s="680">
        <f t="shared" si="12"/>
        <v>39365</v>
      </c>
      <c r="Q28" s="682">
        <f t="shared" si="13"/>
        <v>-0.08764130572843898</v>
      </c>
    </row>
    <row r="29" spans="1:17" ht="18.75" customHeight="1">
      <c r="A29" s="678" t="s">
        <v>49</v>
      </c>
      <c r="B29" s="679">
        <v>1186</v>
      </c>
      <c r="C29" s="680">
        <v>1277</v>
      </c>
      <c r="D29" s="680">
        <f t="shared" si="8"/>
        <v>2463</v>
      </c>
      <c r="E29" s="681">
        <f t="shared" si="0"/>
        <v>0.00540149347017994</v>
      </c>
      <c r="F29" s="679">
        <v>1077</v>
      </c>
      <c r="G29" s="680">
        <v>1057</v>
      </c>
      <c r="H29" s="680">
        <f t="shared" si="9"/>
        <v>2134</v>
      </c>
      <c r="I29" s="682">
        <f t="shared" si="10"/>
        <v>0.15417057169634485</v>
      </c>
      <c r="J29" s="679">
        <v>12891</v>
      </c>
      <c r="K29" s="680">
        <v>13082</v>
      </c>
      <c r="L29" s="680">
        <f t="shared" si="11"/>
        <v>25973</v>
      </c>
      <c r="M29" s="681">
        <f t="shared" si="1"/>
        <v>0.005207149229643441</v>
      </c>
      <c r="N29" s="680">
        <v>12036</v>
      </c>
      <c r="O29" s="680">
        <v>12136</v>
      </c>
      <c r="P29" s="680">
        <f t="shared" si="12"/>
        <v>24172</v>
      </c>
      <c r="Q29" s="682">
        <f t="shared" si="13"/>
        <v>0.07450769485354947</v>
      </c>
    </row>
    <row r="30" spans="1:17" ht="18.75" customHeight="1">
      <c r="A30" s="678" t="s">
        <v>85</v>
      </c>
      <c r="B30" s="679">
        <v>837</v>
      </c>
      <c r="C30" s="680">
        <v>1164</v>
      </c>
      <c r="D30" s="680">
        <f t="shared" si="8"/>
        <v>2001</v>
      </c>
      <c r="E30" s="681">
        <f t="shared" si="0"/>
        <v>0.004388302246784433</v>
      </c>
      <c r="F30" s="679">
        <v>406</v>
      </c>
      <c r="G30" s="680">
        <v>589</v>
      </c>
      <c r="H30" s="680">
        <f t="shared" si="9"/>
        <v>995</v>
      </c>
      <c r="I30" s="682">
        <f t="shared" si="10"/>
        <v>1.0110552763819096</v>
      </c>
      <c r="J30" s="679">
        <v>7715</v>
      </c>
      <c r="K30" s="680">
        <v>8749</v>
      </c>
      <c r="L30" s="680">
        <f t="shared" si="11"/>
        <v>16464</v>
      </c>
      <c r="M30" s="681">
        <f t="shared" si="1"/>
        <v>0.0033007548191140647</v>
      </c>
      <c r="N30" s="680">
        <v>10840</v>
      </c>
      <c r="O30" s="680">
        <v>11158</v>
      </c>
      <c r="P30" s="680">
        <f t="shared" si="12"/>
        <v>21998</v>
      </c>
      <c r="Q30" s="682">
        <f t="shared" si="13"/>
        <v>-0.2515683243931266</v>
      </c>
    </row>
    <row r="31" spans="1:17" ht="18.75" customHeight="1">
      <c r="A31" s="678" t="s">
        <v>86</v>
      </c>
      <c r="B31" s="679">
        <v>1102</v>
      </c>
      <c r="C31" s="680">
        <v>890</v>
      </c>
      <c r="D31" s="680">
        <f t="shared" si="8"/>
        <v>1992</v>
      </c>
      <c r="E31" s="681">
        <f t="shared" si="0"/>
        <v>0.004368564755419586</v>
      </c>
      <c r="F31" s="679">
        <v>2582</v>
      </c>
      <c r="G31" s="680">
        <v>2615</v>
      </c>
      <c r="H31" s="680">
        <f t="shared" si="9"/>
        <v>5197</v>
      </c>
      <c r="I31" s="682">
        <f t="shared" si="10"/>
        <v>-0.6167019434289013</v>
      </c>
      <c r="J31" s="679">
        <v>16231</v>
      </c>
      <c r="K31" s="680">
        <v>16491</v>
      </c>
      <c r="L31" s="680">
        <f t="shared" si="11"/>
        <v>32722</v>
      </c>
      <c r="M31" s="681">
        <f t="shared" si="1"/>
        <v>0.006560210106356319</v>
      </c>
      <c r="N31" s="680">
        <v>27860</v>
      </c>
      <c r="O31" s="680">
        <v>29289</v>
      </c>
      <c r="P31" s="680">
        <f t="shared" si="12"/>
        <v>57149</v>
      </c>
      <c r="Q31" s="682">
        <f t="shared" si="13"/>
        <v>-0.4274265516456981</v>
      </c>
    </row>
    <row r="32" spans="1:17" ht="18.75" customHeight="1" thickBot="1">
      <c r="A32" s="683" t="s">
        <v>103</v>
      </c>
      <c r="B32" s="684">
        <v>426</v>
      </c>
      <c r="C32" s="685">
        <v>315</v>
      </c>
      <c r="D32" s="685">
        <f t="shared" si="8"/>
        <v>741</v>
      </c>
      <c r="E32" s="686">
        <f t="shared" si="0"/>
        <v>0.0016250534557057798</v>
      </c>
      <c r="F32" s="684">
        <v>611</v>
      </c>
      <c r="G32" s="685">
        <v>546</v>
      </c>
      <c r="H32" s="685">
        <f t="shared" si="9"/>
        <v>1157</v>
      </c>
      <c r="I32" s="687">
        <f t="shared" si="10"/>
        <v>-0.3595505617977528</v>
      </c>
      <c r="J32" s="684">
        <v>4807</v>
      </c>
      <c r="K32" s="685">
        <v>4352</v>
      </c>
      <c r="L32" s="685">
        <f t="shared" si="11"/>
        <v>9159</v>
      </c>
      <c r="M32" s="686">
        <f t="shared" si="1"/>
        <v>0.0018362253029801823</v>
      </c>
      <c r="N32" s="685">
        <v>7068</v>
      </c>
      <c r="O32" s="685">
        <v>6816</v>
      </c>
      <c r="P32" s="685">
        <f t="shared" si="12"/>
        <v>13884</v>
      </c>
      <c r="Q32" s="687">
        <f t="shared" si="13"/>
        <v>-0.3403197925669835</v>
      </c>
    </row>
    <row r="33" spans="1:17" s="672" customFormat="1" ht="18.75" customHeight="1">
      <c r="A33" s="667" t="s">
        <v>185</v>
      </c>
      <c r="B33" s="668">
        <f>SUM(B34:B39)</f>
        <v>24070</v>
      </c>
      <c r="C33" s="669">
        <f>SUM(C34:C39)</f>
        <v>34723</v>
      </c>
      <c r="D33" s="669">
        <f t="shared" si="8"/>
        <v>58793</v>
      </c>
      <c r="E33" s="670">
        <f t="shared" si="0"/>
        <v>0.1289362588681645</v>
      </c>
      <c r="F33" s="668">
        <f>SUM(F34:F39)</f>
        <v>23328</v>
      </c>
      <c r="G33" s="669">
        <f>SUM(G34:G39)</f>
        <v>30798</v>
      </c>
      <c r="H33" s="669">
        <f t="shared" si="9"/>
        <v>54126</v>
      </c>
      <c r="I33" s="671">
        <f aca="true" t="shared" si="14" ref="I33:I56">IF(ISERROR(D33/H33-1),"         /0",(D33/H33-1))</f>
        <v>0.08622473487787752</v>
      </c>
      <c r="J33" s="668">
        <f>SUM(J34:J39)</f>
        <v>369261</v>
      </c>
      <c r="K33" s="669">
        <f>SUM(K34:K39)</f>
        <v>338793</v>
      </c>
      <c r="L33" s="669">
        <f t="shared" si="11"/>
        <v>708054</v>
      </c>
      <c r="M33" s="670">
        <f t="shared" si="1"/>
        <v>0.14195290650467626</v>
      </c>
      <c r="N33" s="668">
        <f>SUM(N34:N39)</f>
        <v>363450</v>
      </c>
      <c r="O33" s="669">
        <f>SUM(O34:O39)</f>
        <v>299853</v>
      </c>
      <c r="P33" s="669">
        <f t="shared" si="12"/>
        <v>663303</v>
      </c>
      <c r="Q33" s="671">
        <f aca="true" t="shared" si="15" ref="Q33:Q41">IF(ISERROR(L33/P33-1),"         /0",(L33/P33-1))</f>
        <v>0.06746690426547142</v>
      </c>
    </row>
    <row r="34" spans="1:17" ht="18.75" customHeight="1">
      <c r="A34" s="678" t="s">
        <v>47</v>
      </c>
      <c r="B34" s="679">
        <v>8185</v>
      </c>
      <c r="C34" s="680">
        <v>14844</v>
      </c>
      <c r="D34" s="680">
        <f t="shared" si="8"/>
        <v>23029</v>
      </c>
      <c r="E34" s="681">
        <f t="shared" si="0"/>
        <v>0.05050385429345264</v>
      </c>
      <c r="F34" s="679">
        <v>6001</v>
      </c>
      <c r="G34" s="680">
        <v>9785</v>
      </c>
      <c r="H34" s="680">
        <f t="shared" si="9"/>
        <v>15786</v>
      </c>
      <c r="I34" s="682">
        <f t="shared" si="14"/>
        <v>0.45882427467376163</v>
      </c>
      <c r="J34" s="679">
        <v>120689</v>
      </c>
      <c r="K34" s="680">
        <v>139023</v>
      </c>
      <c r="L34" s="680">
        <f t="shared" si="11"/>
        <v>259712</v>
      </c>
      <c r="M34" s="681">
        <f t="shared" si="1"/>
        <v>0.052067883599474736</v>
      </c>
      <c r="N34" s="679">
        <v>83590</v>
      </c>
      <c r="O34" s="680">
        <v>96446</v>
      </c>
      <c r="P34" s="675">
        <f t="shared" si="12"/>
        <v>180036</v>
      </c>
      <c r="Q34" s="682">
        <f t="shared" si="15"/>
        <v>0.44255593325779286</v>
      </c>
    </row>
    <row r="35" spans="1:17" ht="18.75" customHeight="1">
      <c r="A35" s="678" t="s">
        <v>72</v>
      </c>
      <c r="B35" s="679">
        <v>7208</v>
      </c>
      <c r="C35" s="680">
        <v>10386</v>
      </c>
      <c r="D35" s="680">
        <f>C35+B35</f>
        <v>17594</v>
      </c>
      <c r="E35" s="681">
        <f t="shared" si="0"/>
        <v>0.03858460256368082</v>
      </c>
      <c r="F35" s="679">
        <v>7748</v>
      </c>
      <c r="G35" s="680">
        <v>10181</v>
      </c>
      <c r="H35" s="680">
        <f>G35+F35</f>
        <v>17929</v>
      </c>
      <c r="I35" s="682">
        <f t="shared" si="14"/>
        <v>-0.018684812315243438</v>
      </c>
      <c r="J35" s="679">
        <v>114097</v>
      </c>
      <c r="K35" s="680">
        <v>106224</v>
      </c>
      <c r="L35" s="680">
        <f>K35+J35</f>
        <v>220321</v>
      </c>
      <c r="M35" s="681">
        <f t="shared" si="1"/>
        <v>0.04417065126955964</v>
      </c>
      <c r="N35" s="679">
        <v>122752</v>
      </c>
      <c r="O35" s="680">
        <v>101400</v>
      </c>
      <c r="P35" s="675">
        <f>O35+N35</f>
        <v>224152</v>
      </c>
      <c r="Q35" s="682">
        <f>IF(ISERROR(L35/P35-1),"         /0",(L35/P35-1))</f>
        <v>-0.017091081052143187</v>
      </c>
    </row>
    <row r="36" spans="1:17" ht="18.75" customHeight="1">
      <c r="A36" s="678" t="s">
        <v>76</v>
      </c>
      <c r="B36" s="679">
        <v>5701</v>
      </c>
      <c r="C36" s="680">
        <v>7697</v>
      </c>
      <c r="D36" s="680">
        <f t="shared" si="8"/>
        <v>13398</v>
      </c>
      <c r="E36" s="681">
        <f t="shared" si="0"/>
        <v>0.029382545478469687</v>
      </c>
      <c r="F36" s="679">
        <v>5698</v>
      </c>
      <c r="G36" s="680">
        <v>7453</v>
      </c>
      <c r="H36" s="680">
        <f t="shared" si="9"/>
        <v>13151</v>
      </c>
      <c r="I36" s="682">
        <f t="shared" si="14"/>
        <v>0.018781841685042933</v>
      </c>
      <c r="J36" s="679">
        <v>77546</v>
      </c>
      <c r="K36" s="680">
        <v>73657</v>
      </c>
      <c r="L36" s="680">
        <f t="shared" si="11"/>
        <v>151203</v>
      </c>
      <c r="M36" s="681">
        <f t="shared" si="1"/>
        <v>0.030313655910744895</v>
      </c>
      <c r="N36" s="679">
        <v>81433</v>
      </c>
      <c r="O36" s="680">
        <v>77894</v>
      </c>
      <c r="P36" s="675">
        <f t="shared" si="12"/>
        <v>159327</v>
      </c>
      <c r="Q36" s="682">
        <f t="shared" si="15"/>
        <v>-0.05098947447701896</v>
      </c>
    </row>
    <row r="37" spans="1:17" ht="18.75" customHeight="1">
      <c r="A37" s="678" t="s">
        <v>84</v>
      </c>
      <c r="B37" s="679">
        <v>751</v>
      </c>
      <c r="C37" s="680">
        <v>1796</v>
      </c>
      <c r="D37" s="680">
        <f>C37+B37</f>
        <v>2547</v>
      </c>
      <c r="E37" s="681">
        <f t="shared" si="0"/>
        <v>0.00558571005625185</v>
      </c>
      <c r="F37" s="679">
        <v>1799</v>
      </c>
      <c r="G37" s="680">
        <v>3379</v>
      </c>
      <c r="H37" s="680">
        <f>G37+F37</f>
        <v>5178</v>
      </c>
      <c r="I37" s="682">
        <f t="shared" si="14"/>
        <v>-0.5081112398609502</v>
      </c>
      <c r="J37" s="679">
        <v>22262</v>
      </c>
      <c r="K37" s="680">
        <v>19889</v>
      </c>
      <c r="L37" s="680">
        <f>K37+J37</f>
        <v>42151</v>
      </c>
      <c r="M37" s="681">
        <f t="shared" si="1"/>
        <v>0.008450565863731593</v>
      </c>
      <c r="N37" s="679">
        <v>34315</v>
      </c>
      <c r="O37" s="680">
        <v>24113</v>
      </c>
      <c r="P37" s="675">
        <f>O37+N37</f>
        <v>58428</v>
      </c>
      <c r="Q37" s="682">
        <f t="shared" si="15"/>
        <v>-0.27858218662285206</v>
      </c>
    </row>
    <row r="38" spans="1:17" ht="18.75" customHeight="1">
      <c r="A38" s="678" t="s">
        <v>48</v>
      </c>
      <c r="B38" s="679">
        <v>1087</v>
      </c>
      <c r="C38" s="680"/>
      <c r="D38" s="680">
        <f>C38+B38</f>
        <v>1087</v>
      </c>
      <c r="E38" s="681">
        <f t="shared" si="0"/>
        <v>0.0023838503459543627</v>
      </c>
      <c r="F38" s="679">
        <v>990</v>
      </c>
      <c r="G38" s="680"/>
      <c r="H38" s="680">
        <f>G38+F38</f>
        <v>990</v>
      </c>
      <c r="I38" s="682">
        <f t="shared" si="14"/>
        <v>0.09797979797979806</v>
      </c>
      <c r="J38" s="679">
        <v>19007</v>
      </c>
      <c r="K38" s="680"/>
      <c r="L38" s="680">
        <f>K38+J38</f>
        <v>19007</v>
      </c>
      <c r="M38" s="681">
        <f t="shared" si="1"/>
        <v>0.0038105835062500625</v>
      </c>
      <c r="N38" s="679">
        <v>17836</v>
      </c>
      <c r="O38" s="680"/>
      <c r="P38" s="675">
        <f>O38+N38</f>
        <v>17836</v>
      </c>
      <c r="Q38" s="682">
        <f>IF(ISERROR(L38/P38-1),"         /0",(L38/P38-1))</f>
        <v>0.06565373402108099</v>
      </c>
    </row>
    <row r="39" spans="1:17" ht="18.75" customHeight="1" thickBot="1">
      <c r="A39" s="678" t="s">
        <v>103</v>
      </c>
      <c r="B39" s="679">
        <v>1138</v>
      </c>
      <c r="C39" s="680">
        <v>0</v>
      </c>
      <c r="D39" s="680">
        <f>C39+B39</f>
        <v>1138</v>
      </c>
      <c r="E39" s="681">
        <f t="shared" si="0"/>
        <v>0.0024956961303551654</v>
      </c>
      <c r="F39" s="679">
        <v>1092</v>
      </c>
      <c r="G39" s="680">
        <v>0</v>
      </c>
      <c r="H39" s="680">
        <f>G39+F39</f>
        <v>1092</v>
      </c>
      <c r="I39" s="682">
        <f t="shared" si="14"/>
        <v>0.0421245421245422</v>
      </c>
      <c r="J39" s="679">
        <v>15660</v>
      </c>
      <c r="K39" s="680">
        <v>0</v>
      </c>
      <c r="L39" s="680">
        <f>K39+J39</f>
        <v>15660</v>
      </c>
      <c r="M39" s="681">
        <f t="shared" si="1"/>
        <v>0.003139566354915346</v>
      </c>
      <c r="N39" s="679">
        <v>23524</v>
      </c>
      <c r="O39" s="680">
        <v>0</v>
      </c>
      <c r="P39" s="675">
        <f>O39+N39</f>
        <v>23524</v>
      </c>
      <c r="Q39" s="682">
        <f t="shared" si="15"/>
        <v>-0.33429688828430537</v>
      </c>
    </row>
    <row r="40" spans="1:17" s="672" customFormat="1" ht="18.75" customHeight="1">
      <c r="A40" s="667" t="s">
        <v>227</v>
      </c>
      <c r="B40" s="668">
        <f>SUM(B41:B48)</f>
        <v>47006</v>
      </c>
      <c r="C40" s="669">
        <f>SUM(C41:C48)</f>
        <v>46737</v>
      </c>
      <c r="D40" s="669">
        <f t="shared" si="8"/>
        <v>93743</v>
      </c>
      <c r="E40" s="670">
        <f t="shared" si="0"/>
        <v>0.20558351700165575</v>
      </c>
      <c r="F40" s="668">
        <f>SUM(F41:F48)</f>
        <v>43549</v>
      </c>
      <c r="G40" s="669">
        <f>SUM(G41:G48)</f>
        <v>37685</v>
      </c>
      <c r="H40" s="669">
        <f t="shared" si="9"/>
        <v>81234</v>
      </c>
      <c r="I40" s="671">
        <f t="shared" si="14"/>
        <v>0.15398724671935393</v>
      </c>
      <c r="J40" s="668">
        <f>SUM(J41:J48)</f>
        <v>498590</v>
      </c>
      <c r="K40" s="669">
        <f>SUM(K41:K48)</f>
        <v>481920</v>
      </c>
      <c r="L40" s="669">
        <f t="shared" si="11"/>
        <v>980510</v>
      </c>
      <c r="M40" s="670">
        <f t="shared" si="1"/>
        <v>0.19657574755159934</v>
      </c>
      <c r="N40" s="668">
        <f>SUM(N41:N48)</f>
        <v>508664</v>
      </c>
      <c r="O40" s="669">
        <f>SUM(O41:O48)</f>
        <v>454990</v>
      </c>
      <c r="P40" s="669">
        <f t="shared" si="12"/>
        <v>963654</v>
      </c>
      <c r="Q40" s="671">
        <f t="shared" si="15"/>
        <v>0.017491755339572146</v>
      </c>
    </row>
    <row r="41" spans="1:17" s="688" customFormat="1" ht="18.75" customHeight="1">
      <c r="A41" s="673" t="s">
        <v>50</v>
      </c>
      <c r="B41" s="674">
        <v>15699</v>
      </c>
      <c r="C41" s="675">
        <v>15678</v>
      </c>
      <c r="D41" s="675">
        <f t="shared" si="8"/>
        <v>31377</v>
      </c>
      <c r="E41" s="676">
        <f t="shared" si="0"/>
        <v>0.06881147406164677</v>
      </c>
      <c r="F41" s="674">
        <v>14748</v>
      </c>
      <c r="G41" s="675">
        <v>9881</v>
      </c>
      <c r="H41" s="675">
        <f t="shared" si="9"/>
        <v>24629</v>
      </c>
      <c r="I41" s="677">
        <f t="shared" si="14"/>
        <v>0.27398595152056515</v>
      </c>
      <c r="J41" s="674">
        <v>186928</v>
      </c>
      <c r="K41" s="675">
        <v>180305</v>
      </c>
      <c r="L41" s="675">
        <f t="shared" si="11"/>
        <v>367233</v>
      </c>
      <c r="M41" s="676">
        <f t="shared" si="1"/>
        <v>0.07362403392175142</v>
      </c>
      <c r="N41" s="675">
        <v>161429</v>
      </c>
      <c r="O41" s="675">
        <v>120740</v>
      </c>
      <c r="P41" s="675">
        <f t="shared" si="12"/>
        <v>282169</v>
      </c>
      <c r="Q41" s="677">
        <f t="shared" si="15"/>
        <v>0.301464725040667</v>
      </c>
    </row>
    <row r="42" spans="1:17" s="688" customFormat="1" ht="18.75" customHeight="1">
      <c r="A42" s="673" t="s">
        <v>70</v>
      </c>
      <c r="B42" s="674">
        <v>12904</v>
      </c>
      <c r="C42" s="675">
        <v>11622</v>
      </c>
      <c r="D42" s="675">
        <f aca="true" t="shared" si="16" ref="D42:D48">C42+B42</f>
        <v>24526</v>
      </c>
      <c r="E42" s="676">
        <f t="shared" si="0"/>
        <v>0.05378685702380561</v>
      </c>
      <c r="F42" s="674">
        <v>12968</v>
      </c>
      <c r="G42" s="675">
        <v>11067</v>
      </c>
      <c r="H42" s="675">
        <f aca="true" t="shared" si="17" ref="H42:H48">G42+F42</f>
        <v>24035</v>
      </c>
      <c r="I42" s="677">
        <f t="shared" si="14"/>
        <v>0.020428541710006298</v>
      </c>
      <c r="J42" s="674">
        <v>126752</v>
      </c>
      <c r="K42" s="675">
        <v>116415</v>
      </c>
      <c r="L42" s="675">
        <f aca="true" t="shared" si="18" ref="L42:L48">K42+J42</f>
        <v>243167</v>
      </c>
      <c r="M42" s="676">
        <f t="shared" si="1"/>
        <v>0.048750889644042145</v>
      </c>
      <c r="N42" s="675">
        <v>144512</v>
      </c>
      <c r="O42" s="675">
        <v>133141</v>
      </c>
      <c r="P42" s="675">
        <f aca="true" t="shared" si="19" ref="P42:P48">O42+N42</f>
        <v>277653</v>
      </c>
      <c r="Q42" s="677">
        <f aca="true" t="shared" si="20" ref="Q42:Q48">IF(ISERROR(L42/P42-1),"         /0",(L42/P42-1))</f>
        <v>-0.12420539306256373</v>
      </c>
    </row>
    <row r="43" spans="1:17" s="688" customFormat="1" ht="18.75" customHeight="1">
      <c r="A43" s="673" t="s">
        <v>47</v>
      </c>
      <c r="B43" s="674">
        <v>8656</v>
      </c>
      <c r="C43" s="675">
        <v>9822</v>
      </c>
      <c r="D43" s="675">
        <f>C43+B43</f>
        <v>18478</v>
      </c>
      <c r="E43" s="676">
        <f t="shared" si="0"/>
        <v>0.04052326282662807</v>
      </c>
      <c r="F43" s="674">
        <v>6021</v>
      </c>
      <c r="G43" s="675">
        <v>6872</v>
      </c>
      <c r="H43" s="675">
        <f>G43+F43</f>
        <v>12893</v>
      </c>
      <c r="I43" s="677">
        <f t="shared" si="14"/>
        <v>0.43318079578065616</v>
      </c>
      <c r="J43" s="674">
        <v>84771</v>
      </c>
      <c r="K43" s="675">
        <v>94119</v>
      </c>
      <c r="L43" s="675">
        <f>K43+J43</f>
        <v>178890</v>
      </c>
      <c r="M43" s="676">
        <f t="shared" si="1"/>
        <v>0.03586443328421496</v>
      </c>
      <c r="N43" s="675">
        <v>83136</v>
      </c>
      <c r="O43" s="675">
        <v>92787</v>
      </c>
      <c r="P43" s="675">
        <f>O43+N43</f>
        <v>175923</v>
      </c>
      <c r="Q43" s="677">
        <f>IF(ISERROR(L43/P43-1),"         /0",(L43/P43-1))</f>
        <v>0.016865333128698312</v>
      </c>
    </row>
    <row r="44" spans="1:17" s="688" customFormat="1" ht="18.75" customHeight="1">
      <c r="A44" s="673" t="s">
        <v>77</v>
      </c>
      <c r="B44" s="674">
        <v>4630</v>
      </c>
      <c r="C44" s="675">
        <v>5351</v>
      </c>
      <c r="D44" s="675">
        <f>C44+B44</f>
        <v>9981</v>
      </c>
      <c r="E44" s="676">
        <f t="shared" si="0"/>
        <v>0.021888877923615907</v>
      </c>
      <c r="F44" s="674">
        <v>4955</v>
      </c>
      <c r="G44" s="675">
        <v>5176</v>
      </c>
      <c r="H44" s="675">
        <f>G44+F44</f>
        <v>10131</v>
      </c>
      <c r="I44" s="677">
        <f t="shared" si="14"/>
        <v>-0.014806040864672743</v>
      </c>
      <c r="J44" s="674">
        <v>43388</v>
      </c>
      <c r="K44" s="675">
        <v>43038</v>
      </c>
      <c r="L44" s="675">
        <f>K44+J44</f>
        <v>86426</v>
      </c>
      <c r="M44" s="676">
        <f t="shared" si="1"/>
        <v>0.01732695796870458</v>
      </c>
      <c r="N44" s="675">
        <v>56185</v>
      </c>
      <c r="O44" s="675">
        <v>56283</v>
      </c>
      <c r="P44" s="675">
        <f>O44+N44</f>
        <v>112468</v>
      </c>
      <c r="Q44" s="677">
        <f t="shared" si="20"/>
        <v>-0.23155030764306295</v>
      </c>
    </row>
    <row r="45" spans="1:17" s="688" customFormat="1" ht="18.75" customHeight="1">
      <c r="A45" s="673" t="s">
        <v>81</v>
      </c>
      <c r="B45" s="674">
        <v>2108</v>
      </c>
      <c r="C45" s="675">
        <v>2101</v>
      </c>
      <c r="D45" s="675">
        <f>C45+B45</f>
        <v>4209</v>
      </c>
      <c r="E45" s="676">
        <f t="shared" si="0"/>
        <v>0.00923056679496036</v>
      </c>
      <c r="F45" s="674">
        <v>2272</v>
      </c>
      <c r="G45" s="675">
        <v>2293</v>
      </c>
      <c r="H45" s="675">
        <f>G45+F45</f>
        <v>4565</v>
      </c>
      <c r="I45" s="677">
        <f t="shared" si="14"/>
        <v>-0.07798466593647313</v>
      </c>
      <c r="J45" s="674">
        <v>25067</v>
      </c>
      <c r="K45" s="675">
        <v>24987</v>
      </c>
      <c r="L45" s="675">
        <f>K45+J45</f>
        <v>50054</v>
      </c>
      <c r="M45" s="676">
        <f t="shared" si="1"/>
        <v>0.010034984312192383</v>
      </c>
      <c r="N45" s="675">
        <v>28721</v>
      </c>
      <c r="O45" s="675">
        <v>28081</v>
      </c>
      <c r="P45" s="675">
        <f>O45+N45</f>
        <v>56802</v>
      </c>
      <c r="Q45" s="677">
        <f t="shared" si="20"/>
        <v>-0.11879863385092071</v>
      </c>
    </row>
    <row r="46" spans="1:17" s="688" customFormat="1" ht="18.75" customHeight="1">
      <c r="A46" s="673" t="s">
        <v>49</v>
      </c>
      <c r="B46" s="674">
        <v>1159</v>
      </c>
      <c r="C46" s="675">
        <v>1381</v>
      </c>
      <c r="D46" s="675">
        <f>C46+B46</f>
        <v>2540</v>
      </c>
      <c r="E46" s="676">
        <f t="shared" si="0"/>
        <v>0.005570358674079191</v>
      </c>
      <c r="F46" s="674">
        <v>1332</v>
      </c>
      <c r="G46" s="675">
        <v>1650</v>
      </c>
      <c r="H46" s="675">
        <f>G46+F46</f>
        <v>2982</v>
      </c>
      <c r="I46" s="677">
        <f t="shared" si="14"/>
        <v>-0.14822266934942996</v>
      </c>
      <c r="J46" s="674">
        <v>14828</v>
      </c>
      <c r="K46" s="675">
        <v>15306</v>
      </c>
      <c r="L46" s="675">
        <f>K46+J46</f>
        <v>30134</v>
      </c>
      <c r="M46" s="676">
        <f t="shared" si="1"/>
        <v>0.006041359676821139</v>
      </c>
      <c r="N46" s="675">
        <v>17108</v>
      </c>
      <c r="O46" s="675">
        <v>16805</v>
      </c>
      <c r="P46" s="675">
        <f>O46+N46</f>
        <v>33913</v>
      </c>
      <c r="Q46" s="677">
        <f t="shared" si="20"/>
        <v>-0.11143219414383865</v>
      </c>
    </row>
    <row r="47" spans="1:17" s="688" customFormat="1" ht="18.75" customHeight="1">
      <c r="A47" s="673" t="s">
        <v>48</v>
      </c>
      <c r="B47" s="674">
        <v>1519</v>
      </c>
      <c r="C47" s="675">
        <v>782</v>
      </c>
      <c r="D47" s="675">
        <f t="shared" si="16"/>
        <v>2301</v>
      </c>
      <c r="E47" s="676">
        <f>D47/$D$7</f>
        <v>0.005046218625612685</v>
      </c>
      <c r="F47" s="674">
        <v>1032</v>
      </c>
      <c r="G47" s="675">
        <v>746</v>
      </c>
      <c r="H47" s="675">
        <f t="shared" si="17"/>
        <v>1778</v>
      </c>
      <c r="I47" s="677">
        <f t="shared" si="14"/>
        <v>0.2941507311586051</v>
      </c>
      <c r="J47" s="674">
        <v>14529</v>
      </c>
      <c r="K47" s="675">
        <v>7750</v>
      </c>
      <c r="L47" s="675">
        <f t="shared" si="18"/>
        <v>22279</v>
      </c>
      <c r="M47" s="676">
        <f>L47/$L$7</f>
        <v>0.004466564420252809</v>
      </c>
      <c r="N47" s="675">
        <v>14835</v>
      </c>
      <c r="O47" s="675">
        <v>7153</v>
      </c>
      <c r="P47" s="675">
        <f t="shared" si="19"/>
        <v>21988</v>
      </c>
      <c r="Q47" s="677">
        <f t="shared" si="20"/>
        <v>0.013234491540840443</v>
      </c>
    </row>
    <row r="48" spans="1:17" s="688" customFormat="1" ht="18.75" customHeight="1" thickBot="1">
      <c r="A48" s="673" t="s">
        <v>103</v>
      </c>
      <c r="B48" s="674">
        <v>331</v>
      </c>
      <c r="C48" s="675">
        <v>0</v>
      </c>
      <c r="D48" s="675">
        <f t="shared" si="16"/>
        <v>331</v>
      </c>
      <c r="E48" s="676">
        <f>D48/$D$7</f>
        <v>0.0007259010713071702</v>
      </c>
      <c r="F48" s="674">
        <v>221</v>
      </c>
      <c r="G48" s="675">
        <v>0</v>
      </c>
      <c r="H48" s="675">
        <f t="shared" si="17"/>
        <v>221</v>
      </c>
      <c r="I48" s="677">
        <f t="shared" si="14"/>
        <v>0.497737556561086</v>
      </c>
      <c r="J48" s="674">
        <v>2327</v>
      </c>
      <c r="K48" s="675">
        <v>0</v>
      </c>
      <c r="L48" s="675">
        <f t="shared" si="18"/>
        <v>2327</v>
      </c>
      <c r="M48" s="676">
        <f>L48/$L$7</f>
        <v>0.000466524323619924</v>
      </c>
      <c r="N48" s="675">
        <v>2738</v>
      </c>
      <c r="O48" s="675">
        <v>0</v>
      </c>
      <c r="P48" s="675">
        <f t="shared" si="19"/>
        <v>2738</v>
      </c>
      <c r="Q48" s="677">
        <f t="shared" si="20"/>
        <v>-0.15010956902848793</v>
      </c>
    </row>
    <row r="49" spans="1:17" s="672" customFormat="1" ht="18.75" customHeight="1">
      <c r="A49" s="667" t="s">
        <v>200</v>
      </c>
      <c r="B49" s="668">
        <f>SUM(B50:B55)</f>
        <v>4237</v>
      </c>
      <c r="C49" s="669">
        <f>SUM(C50:C55)</f>
        <v>4373</v>
      </c>
      <c r="D49" s="669">
        <f aca="true" t="shared" si="21" ref="D49:D56">C49+B49</f>
        <v>8610</v>
      </c>
      <c r="E49" s="670">
        <f t="shared" si="0"/>
        <v>0.018882200072370802</v>
      </c>
      <c r="F49" s="668">
        <f>SUM(F50:F55)</f>
        <v>4538</v>
      </c>
      <c r="G49" s="669">
        <f>SUM(G50:G55)</f>
        <v>4416</v>
      </c>
      <c r="H49" s="669">
        <f aca="true" t="shared" si="22" ref="H49:H56">G49+F49</f>
        <v>8954</v>
      </c>
      <c r="I49" s="671">
        <f t="shared" si="14"/>
        <v>-0.03841858387312935</v>
      </c>
      <c r="J49" s="668">
        <f>SUM(J50:J55)</f>
        <v>55923</v>
      </c>
      <c r="K49" s="669">
        <f>SUM(K50:K55)</f>
        <v>53152</v>
      </c>
      <c r="L49" s="669">
        <f aca="true" t="shared" si="23" ref="L49:L56">K49+J49</f>
        <v>109075</v>
      </c>
      <c r="M49" s="670">
        <f t="shared" si="1"/>
        <v>0.021867701159795108</v>
      </c>
      <c r="N49" s="668">
        <f>SUM(N50:N55)</f>
        <v>56785</v>
      </c>
      <c r="O49" s="669">
        <f>SUM(O50:O55)</f>
        <v>51930</v>
      </c>
      <c r="P49" s="669">
        <f aca="true" t="shared" si="24" ref="P49:P56">O49+N49</f>
        <v>108715</v>
      </c>
      <c r="Q49" s="671">
        <f aca="true" t="shared" si="25" ref="Q49:Q56">IF(ISERROR(L49/P49-1),"         /0",(L49/P49-1))</f>
        <v>0.0033114105689187046</v>
      </c>
    </row>
    <row r="50" spans="1:17" ht="18.75" customHeight="1">
      <c r="A50" s="673" t="s">
        <v>47</v>
      </c>
      <c r="B50" s="674">
        <v>1669</v>
      </c>
      <c r="C50" s="675">
        <v>1706</v>
      </c>
      <c r="D50" s="675">
        <f t="shared" si="21"/>
        <v>3375</v>
      </c>
      <c r="E50" s="676">
        <f t="shared" si="0"/>
        <v>0.007401559261817823</v>
      </c>
      <c r="F50" s="674">
        <v>1772</v>
      </c>
      <c r="G50" s="675">
        <v>1607</v>
      </c>
      <c r="H50" s="675">
        <f t="shared" si="22"/>
        <v>3379</v>
      </c>
      <c r="I50" s="677">
        <f t="shared" si="14"/>
        <v>-0.0011837821840781082</v>
      </c>
      <c r="J50" s="674">
        <v>20491</v>
      </c>
      <c r="K50" s="675">
        <v>18357</v>
      </c>
      <c r="L50" s="675">
        <f t="shared" si="23"/>
        <v>38848</v>
      </c>
      <c r="M50" s="676">
        <f t="shared" si="1"/>
        <v>0.007788369971631633</v>
      </c>
      <c r="N50" s="675">
        <v>20195</v>
      </c>
      <c r="O50" s="675">
        <v>17910</v>
      </c>
      <c r="P50" s="675">
        <f t="shared" si="24"/>
        <v>38105</v>
      </c>
      <c r="Q50" s="677">
        <f t="shared" si="25"/>
        <v>0.019498753444429973</v>
      </c>
    </row>
    <row r="51" spans="1:17" ht="18.75" customHeight="1">
      <c r="A51" s="673" t="s">
        <v>48</v>
      </c>
      <c r="B51" s="674">
        <v>982</v>
      </c>
      <c r="C51" s="675">
        <v>1190</v>
      </c>
      <c r="D51" s="675">
        <f t="shared" si="21"/>
        <v>2172</v>
      </c>
      <c r="E51" s="676">
        <f t="shared" si="0"/>
        <v>0.004763314582716537</v>
      </c>
      <c r="F51" s="674">
        <v>977</v>
      </c>
      <c r="G51" s="675">
        <v>1154</v>
      </c>
      <c r="H51" s="675">
        <f t="shared" si="22"/>
        <v>2131</v>
      </c>
      <c r="I51" s="677">
        <f t="shared" si="14"/>
        <v>0.019239793524167048</v>
      </c>
      <c r="J51" s="674">
        <v>11452</v>
      </c>
      <c r="K51" s="675">
        <v>12806</v>
      </c>
      <c r="L51" s="675">
        <f t="shared" si="23"/>
        <v>24258</v>
      </c>
      <c r="M51" s="676">
        <f t="shared" si="1"/>
        <v>0.004863320602652392</v>
      </c>
      <c r="N51" s="675">
        <v>11097</v>
      </c>
      <c r="O51" s="675">
        <v>12711</v>
      </c>
      <c r="P51" s="675">
        <f t="shared" si="24"/>
        <v>23808</v>
      </c>
      <c r="Q51" s="677">
        <f t="shared" si="25"/>
        <v>0.01890120967741926</v>
      </c>
    </row>
    <row r="52" spans="1:17" ht="18.75" customHeight="1">
      <c r="A52" s="673" t="s">
        <v>70</v>
      </c>
      <c r="B52" s="674">
        <v>696</v>
      </c>
      <c r="C52" s="675">
        <v>680</v>
      </c>
      <c r="D52" s="675">
        <f>C52+B52</f>
        <v>1376</v>
      </c>
      <c r="E52" s="676">
        <f t="shared" si="0"/>
        <v>0.0030176431242255777</v>
      </c>
      <c r="F52" s="674">
        <v>726</v>
      </c>
      <c r="G52" s="675">
        <v>623</v>
      </c>
      <c r="H52" s="675">
        <f>G52+F52</f>
        <v>1349</v>
      </c>
      <c r="I52" s="677">
        <f t="shared" si="14"/>
        <v>0.020014825796886626</v>
      </c>
      <c r="J52" s="674">
        <v>10194</v>
      </c>
      <c r="K52" s="675">
        <v>9156</v>
      </c>
      <c r="L52" s="675">
        <f>K52+J52</f>
        <v>19350</v>
      </c>
      <c r="M52" s="676">
        <f t="shared" si="1"/>
        <v>0.0038793492316482724</v>
      </c>
      <c r="N52" s="675">
        <v>10226</v>
      </c>
      <c r="O52" s="675">
        <v>7587</v>
      </c>
      <c r="P52" s="675">
        <f>O52+N52</f>
        <v>17813</v>
      </c>
      <c r="Q52" s="677">
        <f t="shared" si="25"/>
        <v>0.08628529725481382</v>
      </c>
    </row>
    <row r="53" spans="1:17" ht="18.75" customHeight="1">
      <c r="A53" s="673" t="s">
        <v>88</v>
      </c>
      <c r="B53" s="674">
        <v>279</v>
      </c>
      <c r="C53" s="675">
        <v>350</v>
      </c>
      <c r="D53" s="675">
        <f t="shared" si="21"/>
        <v>629</v>
      </c>
      <c r="E53" s="676">
        <f t="shared" si="0"/>
        <v>0.0013794313409432328</v>
      </c>
      <c r="F53" s="674">
        <v>441</v>
      </c>
      <c r="G53" s="675">
        <v>443</v>
      </c>
      <c r="H53" s="675">
        <f t="shared" si="22"/>
        <v>884</v>
      </c>
      <c r="I53" s="677">
        <f t="shared" si="14"/>
        <v>-0.28846153846153844</v>
      </c>
      <c r="J53" s="674">
        <v>5452</v>
      </c>
      <c r="K53" s="675">
        <v>5779</v>
      </c>
      <c r="L53" s="675">
        <f t="shared" si="23"/>
        <v>11231</v>
      </c>
      <c r="M53" s="676">
        <f t="shared" si="1"/>
        <v>0.002251626419671408</v>
      </c>
      <c r="N53" s="675">
        <v>6492</v>
      </c>
      <c r="O53" s="675">
        <v>6656</v>
      </c>
      <c r="P53" s="675">
        <f t="shared" si="24"/>
        <v>13148</v>
      </c>
      <c r="Q53" s="677">
        <f t="shared" si="25"/>
        <v>-0.1458016428354122</v>
      </c>
    </row>
    <row r="54" spans="1:17" ht="18.75" customHeight="1">
      <c r="A54" s="673" t="s">
        <v>89</v>
      </c>
      <c r="B54" s="674">
        <v>322</v>
      </c>
      <c r="C54" s="675">
        <v>287</v>
      </c>
      <c r="D54" s="675">
        <f t="shared" si="21"/>
        <v>609</v>
      </c>
      <c r="E54" s="676">
        <f t="shared" si="0"/>
        <v>0.0013355702490213494</v>
      </c>
      <c r="F54" s="674">
        <v>250</v>
      </c>
      <c r="G54" s="675">
        <v>183</v>
      </c>
      <c r="H54" s="675">
        <f t="shared" si="22"/>
        <v>433</v>
      </c>
      <c r="I54" s="677">
        <f t="shared" si="14"/>
        <v>0.40646651270207856</v>
      </c>
      <c r="J54" s="674">
        <v>3747</v>
      </c>
      <c r="K54" s="675">
        <v>3528</v>
      </c>
      <c r="L54" s="675">
        <f t="shared" si="23"/>
        <v>7275</v>
      </c>
      <c r="M54" s="676">
        <f t="shared" si="1"/>
        <v>0.0014585150212010946</v>
      </c>
      <c r="N54" s="675">
        <v>3217</v>
      </c>
      <c r="O54" s="675">
        <v>2626</v>
      </c>
      <c r="P54" s="675">
        <f t="shared" si="24"/>
        <v>5843</v>
      </c>
      <c r="Q54" s="677">
        <f t="shared" si="25"/>
        <v>0.24507958240629812</v>
      </c>
    </row>
    <row r="55" spans="1:17" ht="18.75" customHeight="1" thickBot="1">
      <c r="A55" s="673" t="s">
        <v>103</v>
      </c>
      <c r="B55" s="674">
        <v>289</v>
      </c>
      <c r="C55" s="675">
        <v>160</v>
      </c>
      <c r="D55" s="675">
        <f t="shared" si="21"/>
        <v>449</v>
      </c>
      <c r="E55" s="676">
        <f t="shared" si="0"/>
        <v>0.0009846815136462822</v>
      </c>
      <c r="F55" s="674">
        <v>372</v>
      </c>
      <c r="G55" s="675">
        <v>406</v>
      </c>
      <c r="H55" s="675">
        <f t="shared" si="22"/>
        <v>778</v>
      </c>
      <c r="I55" s="677">
        <f t="shared" si="14"/>
        <v>-0.42287917737789205</v>
      </c>
      <c r="J55" s="674">
        <v>4587</v>
      </c>
      <c r="K55" s="675">
        <v>3526</v>
      </c>
      <c r="L55" s="675">
        <f t="shared" si="23"/>
        <v>8113</v>
      </c>
      <c r="M55" s="676">
        <f t="shared" si="1"/>
        <v>0.0016265199129903067</v>
      </c>
      <c r="N55" s="675">
        <v>5558</v>
      </c>
      <c r="O55" s="675">
        <v>4440</v>
      </c>
      <c r="P55" s="675">
        <f t="shared" si="24"/>
        <v>9998</v>
      </c>
      <c r="Q55" s="677">
        <f t="shared" si="25"/>
        <v>-0.18853770754150834</v>
      </c>
    </row>
    <row r="56" spans="1:17" ht="18.75" customHeight="1" thickBot="1">
      <c r="A56" s="689" t="s">
        <v>206</v>
      </c>
      <c r="B56" s="690">
        <v>823</v>
      </c>
      <c r="C56" s="691">
        <v>269</v>
      </c>
      <c r="D56" s="691">
        <f t="shared" si="21"/>
        <v>1092</v>
      </c>
      <c r="E56" s="692">
        <f t="shared" si="0"/>
        <v>0.0023948156189348333</v>
      </c>
      <c r="F56" s="690">
        <v>518</v>
      </c>
      <c r="G56" s="691">
        <v>186</v>
      </c>
      <c r="H56" s="691">
        <f t="shared" si="22"/>
        <v>704</v>
      </c>
      <c r="I56" s="693">
        <f t="shared" si="14"/>
        <v>0.5511363636363635</v>
      </c>
      <c r="J56" s="690">
        <v>8472</v>
      </c>
      <c r="K56" s="691">
        <v>2661</v>
      </c>
      <c r="L56" s="691">
        <f t="shared" si="23"/>
        <v>11133</v>
      </c>
      <c r="M56" s="692">
        <f t="shared" si="1"/>
        <v>0.0022319790695576338</v>
      </c>
      <c r="N56" s="690">
        <v>6440</v>
      </c>
      <c r="O56" s="691">
        <v>1162</v>
      </c>
      <c r="P56" s="691">
        <f t="shared" si="24"/>
        <v>7602</v>
      </c>
      <c r="Q56" s="693">
        <f t="shared" si="25"/>
        <v>0.46448303078137343</v>
      </c>
    </row>
    <row r="57" ht="14.25">
      <c r="A57" s="226" t="s">
        <v>238</v>
      </c>
    </row>
    <row r="58" ht="14.25">
      <c r="A58" s="226" t="s">
        <v>66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7:Q65536 I57:I65536 Q3:Q6 I3:I6">
    <cfRule type="cellIs" priority="1" dxfId="0" operator="lessThan" stopIfTrue="1">
      <formula>0</formula>
    </cfRule>
  </conditionalFormatting>
  <conditionalFormatting sqref="Q7:Q56 I7:I5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5"/>
  <sheetViews>
    <sheetView showGridLines="0" zoomScale="90" zoomScaleNormal="90" zoomScalePageLayoutView="0" workbookViewId="0" topLeftCell="A1">
      <selection activeCell="H43" sqref="H43"/>
    </sheetView>
  </sheetViews>
  <sheetFormatPr defaultColWidth="9.140625" defaultRowHeight="12.75"/>
  <cols>
    <col min="1" max="1" width="19.00390625" style="694" customWidth="1"/>
    <col min="2" max="2" width="11.8515625" style="694" customWidth="1"/>
    <col min="3" max="3" width="10.8515625" style="694" bestFit="1" customWidth="1"/>
    <col min="4" max="4" width="11.57421875" style="694" customWidth="1"/>
    <col min="5" max="5" width="9.57421875" style="694" customWidth="1"/>
    <col min="6" max="9" width="10.28125" style="694" customWidth="1"/>
    <col min="10" max="11" width="9.140625" style="694" customWidth="1"/>
    <col min="12" max="12" width="11.8515625" style="694" customWidth="1"/>
    <col min="13" max="14" width="9.140625" style="694" customWidth="1"/>
    <col min="15" max="15" width="11.7109375" style="694" customWidth="1"/>
    <col min="16" max="16384" width="9.140625" style="694" customWidth="1"/>
  </cols>
  <sheetData>
    <row r="1" spans="8:9" ht="18.75" thickBot="1">
      <c r="H1" s="695" t="s">
        <v>0</v>
      </c>
      <c r="I1" s="696"/>
    </row>
    <row r="2" ht="7.5" customHeight="1" thickBot="1"/>
    <row r="3" spans="1:9" ht="22.5" customHeight="1" thickBot="1">
      <c r="A3" s="697" t="s">
        <v>241</v>
      </c>
      <c r="B3" s="698"/>
      <c r="C3" s="698"/>
      <c r="D3" s="698"/>
      <c r="E3" s="698"/>
      <c r="F3" s="698"/>
      <c r="G3" s="698"/>
      <c r="H3" s="698"/>
      <c r="I3" s="699"/>
    </row>
    <row r="4" spans="1:9" s="704" customFormat="1" ht="14.25" customHeight="1" thickBot="1">
      <c r="A4" s="700" t="s">
        <v>160</v>
      </c>
      <c r="B4" s="701" t="s">
        <v>39</v>
      </c>
      <c r="C4" s="702"/>
      <c r="D4" s="702"/>
      <c r="E4" s="703"/>
      <c r="F4" s="702" t="s">
        <v>40</v>
      </c>
      <c r="G4" s="702"/>
      <c r="H4" s="702"/>
      <c r="I4" s="703"/>
    </row>
    <row r="5" spans="1:9" s="709" customFormat="1" ht="33.75" customHeight="1" thickBot="1">
      <c r="A5" s="705"/>
      <c r="B5" s="706" t="s">
        <v>242</v>
      </c>
      <c r="C5" s="707" t="s">
        <v>42</v>
      </c>
      <c r="D5" s="706" t="s">
        <v>43</v>
      </c>
      <c r="E5" s="708" t="s">
        <v>44</v>
      </c>
      <c r="F5" s="706" t="s">
        <v>45</v>
      </c>
      <c r="G5" s="707" t="s">
        <v>42</v>
      </c>
      <c r="H5" s="706" t="s">
        <v>46</v>
      </c>
      <c r="I5" s="708" t="s">
        <v>44</v>
      </c>
    </row>
    <row r="6" spans="1:9" s="716" customFormat="1" ht="15.75" customHeight="1">
      <c r="A6" s="710" t="s">
        <v>4</v>
      </c>
      <c r="B6" s="711">
        <f>B7+B15+B25+B32+B38+B43</f>
        <v>40034.949</v>
      </c>
      <c r="C6" s="712">
        <f aca="true" t="shared" si="0" ref="C6:C37">(B6/$B$6)</f>
        <v>1</v>
      </c>
      <c r="D6" s="713">
        <f>D7+D15+D25+D32+D38+D43</f>
        <v>39801.406</v>
      </c>
      <c r="E6" s="714">
        <f aca="true" t="shared" si="1" ref="E6:E20">(B6/D6-1)</f>
        <v>0.0058677072865214175</v>
      </c>
      <c r="F6" s="715">
        <f>F7+F15+F25+F32+F38+F43</f>
        <v>401559.9509999999</v>
      </c>
      <c r="G6" s="712">
        <f aca="true" t="shared" si="2" ref="G6:G37">(F6/$F$6)</f>
        <v>1</v>
      </c>
      <c r="H6" s="713">
        <f>H7+H15+H25+H32+H38+H43</f>
        <v>465273.2869999999</v>
      </c>
      <c r="I6" s="714">
        <f aca="true" t="shared" si="3" ref="I6:I20">(F6/H6-1)</f>
        <v>-0.13693744683003906</v>
      </c>
    </row>
    <row r="7" spans="1:15" s="722" customFormat="1" ht="15.75" customHeight="1">
      <c r="A7" s="717" t="s">
        <v>161</v>
      </c>
      <c r="B7" s="718">
        <f>SUM(B8:B14)</f>
        <v>23780.029000000002</v>
      </c>
      <c r="C7" s="719">
        <f t="shared" si="0"/>
        <v>0.5939817482969693</v>
      </c>
      <c r="D7" s="720">
        <f>SUM(D8:D14)</f>
        <v>22170.15</v>
      </c>
      <c r="E7" s="721">
        <f t="shared" si="1"/>
        <v>0.07261470941784332</v>
      </c>
      <c r="F7" s="718">
        <f>SUM(F8:F14)</f>
        <v>248851.25099999993</v>
      </c>
      <c r="G7" s="719">
        <f t="shared" si="2"/>
        <v>0.6197113292306383</v>
      </c>
      <c r="H7" s="720">
        <f>SUM(H8:H14)</f>
        <v>268585.03099999996</v>
      </c>
      <c r="I7" s="721">
        <f t="shared" si="3"/>
        <v>-0.07347311920745137</v>
      </c>
      <c r="L7" s="723"/>
      <c r="M7" s="723"/>
      <c r="N7" s="723"/>
      <c r="O7" s="723"/>
    </row>
    <row r="8" spans="1:10" ht="15.75" customHeight="1">
      <c r="A8" s="724" t="s">
        <v>162</v>
      </c>
      <c r="B8" s="725">
        <v>16323.983000000002</v>
      </c>
      <c r="C8" s="726">
        <f t="shared" si="0"/>
        <v>0.4077433194681977</v>
      </c>
      <c r="D8" s="727">
        <v>14664.533999999998</v>
      </c>
      <c r="E8" s="728">
        <f t="shared" si="1"/>
        <v>0.11316070459518213</v>
      </c>
      <c r="F8" s="729">
        <v>174033.92399999994</v>
      </c>
      <c r="G8" s="726">
        <f t="shared" si="2"/>
        <v>0.43339462405701906</v>
      </c>
      <c r="H8" s="727">
        <v>185301.80199999997</v>
      </c>
      <c r="I8" s="728">
        <f t="shared" si="3"/>
        <v>-0.06080824837310561</v>
      </c>
      <c r="J8" s="730"/>
    </row>
    <row r="9" spans="1:10" ht="15.75" customHeight="1">
      <c r="A9" s="724" t="s">
        <v>163</v>
      </c>
      <c r="B9" s="725">
        <v>4226.564</v>
      </c>
      <c r="C9" s="726">
        <f t="shared" si="0"/>
        <v>0.10557185922729663</v>
      </c>
      <c r="D9" s="727">
        <v>4171.077</v>
      </c>
      <c r="E9" s="728">
        <f t="shared" si="1"/>
        <v>0.01330279925304656</v>
      </c>
      <c r="F9" s="729">
        <v>42458.62300000001</v>
      </c>
      <c r="G9" s="726">
        <f t="shared" si="2"/>
        <v>0.10573420704496504</v>
      </c>
      <c r="H9" s="727">
        <v>48687.98900000001</v>
      </c>
      <c r="I9" s="728">
        <f t="shared" si="3"/>
        <v>-0.12794461484124964</v>
      </c>
      <c r="J9" s="730"/>
    </row>
    <row r="10" spans="1:10" ht="15.75" customHeight="1">
      <c r="A10" s="724" t="s">
        <v>166</v>
      </c>
      <c r="B10" s="725">
        <v>1138.683</v>
      </c>
      <c r="C10" s="726">
        <f t="shared" si="0"/>
        <v>0.02844222431755814</v>
      </c>
      <c r="D10" s="727">
        <v>972.378</v>
      </c>
      <c r="E10" s="728">
        <f t="shared" si="1"/>
        <v>0.17102916766936316</v>
      </c>
      <c r="F10" s="729">
        <v>9406.668000000001</v>
      </c>
      <c r="G10" s="726">
        <f t="shared" si="2"/>
        <v>0.023425314144437687</v>
      </c>
      <c r="H10" s="727">
        <v>11438.991999999998</v>
      </c>
      <c r="I10" s="728">
        <f t="shared" si="3"/>
        <v>-0.17766635381858797</v>
      </c>
      <c r="J10" s="730"/>
    </row>
    <row r="11" spans="1:10" ht="15.75" customHeight="1">
      <c r="A11" s="724" t="s">
        <v>169</v>
      </c>
      <c r="B11" s="725">
        <v>424.85699999999997</v>
      </c>
      <c r="C11" s="726">
        <f t="shared" si="0"/>
        <v>0.01061215289671032</v>
      </c>
      <c r="D11" s="727">
        <v>533.382</v>
      </c>
      <c r="E11" s="728">
        <f t="shared" si="1"/>
        <v>-0.20346580874495201</v>
      </c>
      <c r="F11" s="729">
        <v>4583.81</v>
      </c>
      <c r="G11" s="726">
        <f t="shared" si="2"/>
        <v>0.011415007867654614</v>
      </c>
      <c r="H11" s="727">
        <v>5228.094999999999</v>
      </c>
      <c r="I11" s="728">
        <f t="shared" si="3"/>
        <v>-0.12323513631638272</v>
      </c>
      <c r="J11" s="730"/>
    </row>
    <row r="12" spans="1:10" ht="15.75" customHeight="1">
      <c r="A12" s="724" t="s">
        <v>164</v>
      </c>
      <c r="B12" s="725">
        <v>281.619</v>
      </c>
      <c r="C12" s="726">
        <f t="shared" si="0"/>
        <v>0.007034328930954802</v>
      </c>
      <c r="D12" s="727">
        <v>199.684</v>
      </c>
      <c r="E12" s="728">
        <f t="shared" si="1"/>
        <v>0.4103233108311133</v>
      </c>
      <c r="F12" s="729">
        <v>2168.3730000000005</v>
      </c>
      <c r="G12" s="726">
        <f t="shared" si="2"/>
        <v>0.005399873654233017</v>
      </c>
      <c r="H12" s="727">
        <v>2113.585</v>
      </c>
      <c r="I12" s="728">
        <f t="shared" si="3"/>
        <v>0.025921834229520213</v>
      </c>
      <c r="J12" s="730"/>
    </row>
    <row r="13" spans="1:10" ht="15.75" customHeight="1">
      <c r="A13" s="724" t="s">
        <v>171</v>
      </c>
      <c r="B13" s="725">
        <v>169.87</v>
      </c>
      <c r="C13" s="726">
        <f t="shared" si="0"/>
        <v>0.004243042747475462</v>
      </c>
      <c r="D13" s="727">
        <v>144.216</v>
      </c>
      <c r="E13" s="728">
        <f t="shared" si="1"/>
        <v>0.17788594885449593</v>
      </c>
      <c r="F13" s="729">
        <v>1458.6339999999998</v>
      </c>
      <c r="G13" s="726">
        <f t="shared" si="2"/>
        <v>0.003632419010829096</v>
      </c>
      <c r="H13" s="727">
        <v>2245.675</v>
      </c>
      <c r="I13" s="728">
        <f t="shared" si="3"/>
        <v>-0.35046968060828054</v>
      </c>
      <c r="J13" s="730"/>
    </row>
    <row r="14" spans="1:10" ht="15.75" customHeight="1" thickBot="1">
      <c r="A14" s="724" t="s">
        <v>148</v>
      </c>
      <c r="B14" s="725">
        <v>1214.4530000000002</v>
      </c>
      <c r="C14" s="726">
        <f t="shared" si="0"/>
        <v>0.03033482070877623</v>
      </c>
      <c r="D14" s="727">
        <v>1484.8790000000001</v>
      </c>
      <c r="E14" s="728">
        <f t="shared" si="1"/>
        <v>-0.18211988990348704</v>
      </c>
      <c r="F14" s="729">
        <v>14741.218999999994</v>
      </c>
      <c r="G14" s="726">
        <f t="shared" si="2"/>
        <v>0.03670988345149987</v>
      </c>
      <c r="H14" s="727">
        <v>13568.892999999998</v>
      </c>
      <c r="I14" s="728">
        <f t="shared" si="3"/>
        <v>0.08639805767500675</v>
      </c>
      <c r="J14" s="730"/>
    </row>
    <row r="15" spans="1:10" s="704" customFormat="1" ht="15.75" customHeight="1">
      <c r="A15" s="731" t="s">
        <v>173</v>
      </c>
      <c r="B15" s="732">
        <f>SUM(B16:B24)</f>
        <v>6411.364</v>
      </c>
      <c r="C15" s="733">
        <f t="shared" si="0"/>
        <v>0.16014417802805242</v>
      </c>
      <c r="D15" s="734">
        <f>SUM(D16:D24)</f>
        <v>7114.65</v>
      </c>
      <c r="E15" s="735">
        <f t="shared" si="1"/>
        <v>-0.09885040023051028</v>
      </c>
      <c r="F15" s="732">
        <f>SUM(F16:F24)</f>
        <v>62730.529999999984</v>
      </c>
      <c r="G15" s="736">
        <f t="shared" si="2"/>
        <v>0.15621709745651405</v>
      </c>
      <c r="H15" s="737">
        <f>SUM(H16:H24)</f>
        <v>80132.632</v>
      </c>
      <c r="I15" s="735">
        <f t="shared" si="3"/>
        <v>-0.21716623509882982</v>
      </c>
      <c r="J15" s="738"/>
    </row>
    <row r="16" spans="1:10" ht="15.75" customHeight="1">
      <c r="A16" s="739" t="s">
        <v>174</v>
      </c>
      <c r="B16" s="740">
        <v>1613.8379999999997</v>
      </c>
      <c r="C16" s="726">
        <f t="shared" si="0"/>
        <v>0.040310729507860736</v>
      </c>
      <c r="D16" s="741">
        <v>1290.995</v>
      </c>
      <c r="E16" s="728">
        <f t="shared" si="1"/>
        <v>0.2500730057049019</v>
      </c>
      <c r="F16" s="742">
        <v>9548.095000000005</v>
      </c>
      <c r="G16" s="726">
        <f t="shared" si="2"/>
        <v>0.023777508131033732</v>
      </c>
      <c r="H16" s="741">
        <v>11587.339000000004</v>
      </c>
      <c r="I16" s="743">
        <f t="shared" si="3"/>
        <v>-0.17598898245749073</v>
      </c>
      <c r="J16" s="730"/>
    </row>
    <row r="17" spans="1:10" ht="15.75" customHeight="1">
      <c r="A17" s="739" t="s">
        <v>176</v>
      </c>
      <c r="B17" s="740">
        <v>1089.052</v>
      </c>
      <c r="C17" s="726">
        <f t="shared" si="0"/>
        <v>0.02720253246731999</v>
      </c>
      <c r="D17" s="741">
        <v>1070.423</v>
      </c>
      <c r="E17" s="728">
        <f>(B17/D17-1)</f>
        <v>0.017403400337997033</v>
      </c>
      <c r="F17" s="742">
        <v>12117.658999999998</v>
      </c>
      <c r="G17" s="726">
        <f t="shared" si="2"/>
        <v>0.030176462990952006</v>
      </c>
      <c r="H17" s="741">
        <v>13944.1</v>
      </c>
      <c r="I17" s="743">
        <f>(F17/H17-1)</f>
        <v>-0.13098306810765858</v>
      </c>
      <c r="J17" s="730"/>
    </row>
    <row r="18" spans="1:10" ht="15.75" customHeight="1">
      <c r="A18" s="739" t="s">
        <v>175</v>
      </c>
      <c r="B18" s="740">
        <v>742.029</v>
      </c>
      <c r="C18" s="726">
        <f t="shared" si="0"/>
        <v>0.018534530916974566</v>
      </c>
      <c r="D18" s="741">
        <v>1814.905</v>
      </c>
      <c r="E18" s="728">
        <f>(B18/D18-1)</f>
        <v>-0.5911471950322469</v>
      </c>
      <c r="F18" s="742">
        <v>14009.924999999988</v>
      </c>
      <c r="G18" s="726">
        <f t="shared" si="2"/>
        <v>0.03488875064635116</v>
      </c>
      <c r="H18" s="741">
        <v>23579.686999999998</v>
      </c>
      <c r="I18" s="743">
        <f>(F18/H18-1)</f>
        <v>-0.4058477112100771</v>
      </c>
      <c r="J18" s="730"/>
    </row>
    <row r="19" spans="1:10" ht="15.75" customHeight="1">
      <c r="A19" s="739" t="s">
        <v>177</v>
      </c>
      <c r="B19" s="740">
        <v>631.4730000000001</v>
      </c>
      <c r="C19" s="726">
        <f t="shared" si="0"/>
        <v>0.015773043697395496</v>
      </c>
      <c r="D19" s="741">
        <v>389.17799999999994</v>
      </c>
      <c r="E19" s="728">
        <f t="shared" si="1"/>
        <v>0.6225814408830925</v>
      </c>
      <c r="F19" s="742">
        <v>4498.384</v>
      </c>
      <c r="G19" s="726">
        <f t="shared" si="2"/>
        <v>0.01120227250949137</v>
      </c>
      <c r="H19" s="741">
        <v>4179.045999999999</v>
      </c>
      <c r="I19" s="743">
        <f t="shared" si="3"/>
        <v>0.07641409068002614</v>
      </c>
      <c r="J19" s="730"/>
    </row>
    <row r="20" spans="1:10" ht="15.75" customHeight="1">
      <c r="A20" s="739" t="s">
        <v>178</v>
      </c>
      <c r="B20" s="740">
        <v>455.26</v>
      </c>
      <c r="C20" s="726">
        <f t="shared" si="0"/>
        <v>0.011371564379912161</v>
      </c>
      <c r="D20" s="741">
        <v>410.366</v>
      </c>
      <c r="E20" s="728">
        <f t="shared" si="1"/>
        <v>0.10939990155129808</v>
      </c>
      <c r="F20" s="742">
        <v>2909.8069999999993</v>
      </c>
      <c r="G20" s="726">
        <f t="shared" si="2"/>
        <v>0.007246257981538603</v>
      </c>
      <c r="H20" s="741">
        <v>4724.789000000001</v>
      </c>
      <c r="I20" s="743">
        <f t="shared" si="3"/>
        <v>-0.38414032880621785</v>
      </c>
      <c r="J20" s="730"/>
    </row>
    <row r="21" spans="1:10" ht="15.75" customHeight="1">
      <c r="A21" s="739" t="s">
        <v>179</v>
      </c>
      <c r="B21" s="740">
        <v>438.34</v>
      </c>
      <c r="C21" s="726">
        <f t="shared" si="0"/>
        <v>0.01094893364295281</v>
      </c>
      <c r="D21" s="741">
        <v>319.2</v>
      </c>
      <c r="E21" s="728">
        <f>(B21/D21-1)</f>
        <v>0.3732456140350877</v>
      </c>
      <c r="F21" s="742">
        <v>3809.970999999999</v>
      </c>
      <c r="G21" s="726">
        <f t="shared" si="2"/>
        <v>0.009487925751838735</v>
      </c>
      <c r="H21" s="741">
        <v>3556.456999999998</v>
      </c>
      <c r="I21" s="743">
        <f aca="true" t="shared" si="4" ref="I21:I43">(F21/H21-1)</f>
        <v>0.0712827400978</v>
      </c>
      <c r="J21" s="730"/>
    </row>
    <row r="22" spans="1:10" ht="15.75" customHeight="1">
      <c r="A22" s="739" t="s">
        <v>243</v>
      </c>
      <c r="B22" s="740">
        <v>411.988</v>
      </c>
      <c r="C22" s="726">
        <f t="shared" si="0"/>
        <v>0.010290708750496973</v>
      </c>
      <c r="D22" s="741">
        <v>511.92099999999994</v>
      </c>
      <c r="E22" s="728">
        <f>(B22/D22-1)</f>
        <v>-0.19521176118971473</v>
      </c>
      <c r="F22" s="742">
        <v>4550.095000000001</v>
      </c>
      <c r="G22" s="726">
        <f t="shared" si="2"/>
        <v>0.011331047801627017</v>
      </c>
      <c r="H22" s="741">
        <v>6071.674</v>
      </c>
      <c r="I22" s="743">
        <f t="shared" si="4"/>
        <v>-0.25060288151175425</v>
      </c>
      <c r="J22" s="730"/>
    </row>
    <row r="23" spans="1:10" ht="15.75" customHeight="1">
      <c r="A23" s="739" t="s">
        <v>183</v>
      </c>
      <c r="B23" s="740">
        <v>340.39799999999997</v>
      </c>
      <c r="C23" s="726">
        <f t="shared" si="0"/>
        <v>0.008502521134721564</v>
      </c>
      <c r="D23" s="741">
        <v>584.004</v>
      </c>
      <c r="E23" s="728">
        <f>(B23/D23-1)</f>
        <v>-0.4171307045842153</v>
      </c>
      <c r="F23" s="742">
        <v>4812.657</v>
      </c>
      <c r="G23" s="726">
        <f t="shared" si="2"/>
        <v>0.011984902847047119</v>
      </c>
      <c r="H23" s="741">
        <v>6215.15</v>
      </c>
      <c r="I23" s="743">
        <f t="shared" si="4"/>
        <v>-0.22565714423626138</v>
      </c>
      <c r="J23" s="730"/>
    </row>
    <row r="24" spans="1:10" ht="15.75" customHeight="1" thickBot="1">
      <c r="A24" s="739" t="s">
        <v>148</v>
      </c>
      <c r="B24" s="740">
        <v>688.9860000000001</v>
      </c>
      <c r="C24" s="726">
        <f t="shared" si="0"/>
        <v>0.01720961353041814</v>
      </c>
      <c r="D24" s="741">
        <v>723.658</v>
      </c>
      <c r="E24" s="728">
        <f>(B24/D24-1)</f>
        <v>-0.04791213529042715</v>
      </c>
      <c r="F24" s="742">
        <v>6473.937</v>
      </c>
      <c r="G24" s="726">
        <f t="shared" si="2"/>
        <v>0.016121968796634308</v>
      </c>
      <c r="H24" s="741">
        <v>6274.39</v>
      </c>
      <c r="I24" s="743">
        <f t="shared" si="4"/>
        <v>0.03180341037136669</v>
      </c>
      <c r="J24" s="730"/>
    </row>
    <row r="25" spans="1:10" s="704" customFormat="1" ht="15.75" customHeight="1">
      <c r="A25" s="731" t="s">
        <v>185</v>
      </c>
      <c r="B25" s="732">
        <f>SUM(B26:B31)</f>
        <v>3354.557</v>
      </c>
      <c r="C25" s="736">
        <f t="shared" si="0"/>
        <v>0.08379071495757369</v>
      </c>
      <c r="D25" s="744">
        <f>SUM(D26:D31)</f>
        <v>2934.733</v>
      </c>
      <c r="E25" s="735">
        <f aca="true" t="shared" si="5" ref="E25:E39">(B25/D25-1)</f>
        <v>0.14305355887571358</v>
      </c>
      <c r="F25" s="737">
        <f>SUM(F26:F31)</f>
        <v>35134.325000000004</v>
      </c>
      <c r="G25" s="736">
        <f t="shared" si="2"/>
        <v>0.0874945943003166</v>
      </c>
      <c r="H25" s="744">
        <f>SUM(H26:H31)</f>
        <v>35401.573</v>
      </c>
      <c r="I25" s="735">
        <f t="shared" si="4"/>
        <v>-0.007549043089130292</v>
      </c>
      <c r="J25" s="738"/>
    </row>
    <row r="26" spans="1:10" ht="15.75" customHeight="1">
      <c r="A26" s="724" t="s">
        <v>244</v>
      </c>
      <c r="B26" s="725">
        <v>1155.547</v>
      </c>
      <c r="C26" s="726">
        <f t="shared" si="0"/>
        <v>0.028863456276664673</v>
      </c>
      <c r="D26" s="727">
        <v>1372.537</v>
      </c>
      <c r="E26" s="728">
        <f t="shared" si="5"/>
        <v>-0.1580940987383218</v>
      </c>
      <c r="F26" s="729">
        <v>14336.399000000003</v>
      </c>
      <c r="G26" s="726">
        <f t="shared" si="2"/>
        <v>0.03570176499000521</v>
      </c>
      <c r="H26" s="727">
        <v>15324.46</v>
      </c>
      <c r="I26" s="728">
        <f t="shared" si="4"/>
        <v>-0.06447607289261714</v>
      </c>
      <c r="J26" s="730"/>
    </row>
    <row r="27" spans="1:10" ht="15.75" customHeight="1">
      <c r="A27" s="724" t="s">
        <v>186</v>
      </c>
      <c r="B27" s="725">
        <v>732.335</v>
      </c>
      <c r="C27" s="726">
        <f t="shared" si="0"/>
        <v>0.018292392479380953</v>
      </c>
      <c r="D27" s="727">
        <v>636.01</v>
      </c>
      <c r="E27" s="728">
        <f>(B27/D27-1)</f>
        <v>0.1514520211946353</v>
      </c>
      <c r="F27" s="729">
        <v>6194.071999999999</v>
      </c>
      <c r="G27" s="726">
        <f t="shared" si="2"/>
        <v>0.015425024294815697</v>
      </c>
      <c r="H27" s="727">
        <v>7321.851</v>
      </c>
      <c r="I27" s="728">
        <f t="shared" si="4"/>
        <v>-0.15402922020674836</v>
      </c>
      <c r="J27" s="730"/>
    </row>
    <row r="28" spans="1:10" ht="15.75" customHeight="1">
      <c r="A28" s="724" t="s">
        <v>245</v>
      </c>
      <c r="B28" s="725">
        <v>425.71</v>
      </c>
      <c r="C28" s="726">
        <f t="shared" si="0"/>
        <v>0.010633459280789891</v>
      </c>
      <c r="D28" s="727">
        <v>380.04200000000003</v>
      </c>
      <c r="E28" s="728">
        <f>(B28/D28-1)</f>
        <v>0.12016566590008448</v>
      </c>
      <c r="F28" s="729">
        <v>5373.514</v>
      </c>
      <c r="G28" s="726">
        <f t="shared" si="2"/>
        <v>0.013381598405464497</v>
      </c>
      <c r="H28" s="727">
        <v>3929.959000000001</v>
      </c>
      <c r="I28" s="728">
        <f t="shared" si="4"/>
        <v>0.36732062599126314</v>
      </c>
      <c r="J28" s="730"/>
    </row>
    <row r="29" spans="1:10" ht="15.75" customHeight="1">
      <c r="A29" s="724" t="s">
        <v>187</v>
      </c>
      <c r="B29" s="725">
        <v>336.506</v>
      </c>
      <c r="C29" s="726">
        <f t="shared" si="0"/>
        <v>0.008405306073950536</v>
      </c>
      <c r="D29" s="727">
        <v>288.578</v>
      </c>
      <c r="E29" s="728">
        <f>(B29/D29-1)</f>
        <v>0.1660833466168592</v>
      </c>
      <c r="F29" s="729">
        <v>3006.9870000000005</v>
      </c>
      <c r="G29" s="726">
        <f t="shared" si="2"/>
        <v>0.007488264186983132</v>
      </c>
      <c r="H29" s="727">
        <v>3077.803</v>
      </c>
      <c r="I29" s="728">
        <f t="shared" si="4"/>
        <v>-0.02300862010986382</v>
      </c>
      <c r="J29" s="730"/>
    </row>
    <row r="30" spans="1:10" ht="15.75" customHeight="1">
      <c r="A30" s="724" t="s">
        <v>188</v>
      </c>
      <c r="B30" s="725">
        <v>158.10399999999998</v>
      </c>
      <c r="C30" s="726">
        <f t="shared" si="0"/>
        <v>0.003949149529327488</v>
      </c>
      <c r="D30" s="727">
        <v>26.043</v>
      </c>
      <c r="E30" s="728">
        <f t="shared" si="5"/>
        <v>5.070882770802134</v>
      </c>
      <c r="F30" s="729">
        <v>705.3620000000001</v>
      </c>
      <c r="G30" s="726">
        <f t="shared" si="2"/>
        <v>0.0017565546520350091</v>
      </c>
      <c r="H30" s="727">
        <v>280.38400000000007</v>
      </c>
      <c r="I30" s="728">
        <f t="shared" si="4"/>
        <v>1.5156998972837248</v>
      </c>
      <c r="J30" s="730"/>
    </row>
    <row r="31" spans="1:10" ht="15.75" customHeight="1" thickBot="1">
      <c r="A31" s="724" t="s">
        <v>148</v>
      </c>
      <c r="B31" s="725">
        <v>546.355</v>
      </c>
      <c r="C31" s="726">
        <f t="shared" si="0"/>
        <v>0.013646951317460153</v>
      </c>
      <c r="D31" s="727">
        <v>231.52300000000002</v>
      </c>
      <c r="E31" s="728">
        <f>(B31/D31-1)</f>
        <v>1.3598303408300687</v>
      </c>
      <c r="F31" s="729">
        <v>5517.9910000000045</v>
      </c>
      <c r="G31" s="726">
        <f t="shared" si="2"/>
        <v>0.013741387771013067</v>
      </c>
      <c r="H31" s="727">
        <v>5467.115999999997</v>
      </c>
      <c r="I31" s="728">
        <f t="shared" si="4"/>
        <v>0.00930563756101166</v>
      </c>
      <c r="J31" s="730"/>
    </row>
    <row r="32" spans="1:10" s="704" customFormat="1" ht="15.75" customHeight="1">
      <c r="A32" s="731" t="s">
        <v>192</v>
      </c>
      <c r="B32" s="732">
        <f>SUM(B33:B37)</f>
        <v>4992.83</v>
      </c>
      <c r="C32" s="736">
        <f t="shared" si="0"/>
        <v>0.12471178619460711</v>
      </c>
      <c r="D32" s="744">
        <f>SUM(D33:D37)</f>
        <v>5147.733</v>
      </c>
      <c r="E32" s="735">
        <f t="shared" si="5"/>
        <v>-0.030091498529546956</v>
      </c>
      <c r="F32" s="737">
        <f>SUM(F33:F37)</f>
        <v>43523.27399999998</v>
      </c>
      <c r="G32" s="736">
        <f t="shared" si="2"/>
        <v>0.10838549484731856</v>
      </c>
      <c r="H32" s="744">
        <f>SUM(H33:H37)</f>
        <v>50649.96999999999</v>
      </c>
      <c r="I32" s="735">
        <f t="shared" si="4"/>
        <v>-0.14070484148361795</v>
      </c>
      <c r="J32" s="738"/>
    </row>
    <row r="33" spans="1:10" ht="15.75" customHeight="1">
      <c r="A33" s="724" t="s">
        <v>193</v>
      </c>
      <c r="B33" s="725">
        <v>3038.8120000000004</v>
      </c>
      <c r="C33" s="726">
        <f t="shared" si="0"/>
        <v>0.07590398079438043</v>
      </c>
      <c r="D33" s="727">
        <v>3185.3949999999995</v>
      </c>
      <c r="E33" s="728">
        <f t="shared" si="5"/>
        <v>-0.0460172129359151</v>
      </c>
      <c r="F33" s="729">
        <v>23895.01299999999</v>
      </c>
      <c r="G33" s="726">
        <f t="shared" si="2"/>
        <v>0.05950546846241646</v>
      </c>
      <c r="H33" s="727">
        <v>26302.030999999995</v>
      </c>
      <c r="I33" s="728">
        <f t="shared" si="4"/>
        <v>-0.09151452980950425</v>
      </c>
      <c r="J33" s="730"/>
    </row>
    <row r="34" spans="1:10" ht="15.75" customHeight="1">
      <c r="A34" s="724" t="s">
        <v>194</v>
      </c>
      <c r="B34" s="725">
        <v>1169.669</v>
      </c>
      <c r="C34" s="726">
        <f t="shared" si="0"/>
        <v>0.029216198077334884</v>
      </c>
      <c r="D34" s="727">
        <v>1244.313</v>
      </c>
      <c r="E34" s="728">
        <f>(B34/D34-1)</f>
        <v>-0.05998812195966774</v>
      </c>
      <c r="F34" s="729">
        <v>13042.946</v>
      </c>
      <c r="G34" s="726">
        <f t="shared" si="2"/>
        <v>0.032480694271227274</v>
      </c>
      <c r="H34" s="727">
        <v>13846.003999999994</v>
      </c>
      <c r="I34" s="728">
        <f t="shared" si="4"/>
        <v>-0.05799926101422437</v>
      </c>
      <c r="J34" s="730"/>
    </row>
    <row r="35" spans="1:10" ht="15.75" customHeight="1">
      <c r="A35" s="724" t="s">
        <v>198</v>
      </c>
      <c r="B35" s="725">
        <v>159.775</v>
      </c>
      <c r="C35" s="726">
        <f t="shared" si="0"/>
        <v>0.0039908880613286155</v>
      </c>
      <c r="D35" s="727">
        <v>156.587</v>
      </c>
      <c r="E35" s="728">
        <f>(B35/D35-1)</f>
        <v>0.020359289085300825</v>
      </c>
      <c r="F35" s="729">
        <v>1788.321</v>
      </c>
      <c r="G35" s="726">
        <f t="shared" si="2"/>
        <v>0.00445343465040915</v>
      </c>
      <c r="H35" s="727">
        <v>3265.01</v>
      </c>
      <c r="I35" s="728">
        <f t="shared" si="4"/>
        <v>-0.4522770221224438</v>
      </c>
      <c r="J35" s="730"/>
    </row>
    <row r="36" spans="1:10" ht="15.75" customHeight="1">
      <c r="A36" s="724" t="s">
        <v>195</v>
      </c>
      <c r="B36" s="725">
        <v>80.637</v>
      </c>
      <c r="C36" s="726">
        <f t="shared" si="0"/>
        <v>0.0020141651735337543</v>
      </c>
      <c r="D36" s="727">
        <v>86.352</v>
      </c>
      <c r="E36" s="728">
        <f>(B36/D36-1)</f>
        <v>-0.06618260144524735</v>
      </c>
      <c r="F36" s="729">
        <v>1038.4959999999999</v>
      </c>
      <c r="G36" s="726">
        <f t="shared" si="2"/>
        <v>0.0025861543149754995</v>
      </c>
      <c r="H36" s="727">
        <v>1310.4729999999995</v>
      </c>
      <c r="I36" s="728">
        <f t="shared" si="4"/>
        <v>-0.20754109394088982</v>
      </c>
      <c r="J36" s="730"/>
    </row>
    <row r="37" spans="1:10" ht="15.75" customHeight="1" thickBot="1">
      <c r="A37" s="724" t="s">
        <v>148</v>
      </c>
      <c r="B37" s="725">
        <v>543.937</v>
      </c>
      <c r="C37" s="726">
        <f t="shared" si="0"/>
        <v>0.013586554088029437</v>
      </c>
      <c r="D37" s="727">
        <v>475.08599999999996</v>
      </c>
      <c r="E37" s="728">
        <f t="shared" si="5"/>
        <v>0.14492323495114579</v>
      </c>
      <c r="F37" s="729">
        <v>3758.4980000000005</v>
      </c>
      <c r="G37" s="726">
        <f t="shared" si="2"/>
        <v>0.009359743148290208</v>
      </c>
      <c r="H37" s="727">
        <v>5926.452</v>
      </c>
      <c r="I37" s="728">
        <f t="shared" si="4"/>
        <v>-0.3658097627383129</v>
      </c>
      <c r="J37" s="730"/>
    </row>
    <row r="38" spans="1:10" s="704" customFormat="1" ht="15.75" customHeight="1">
      <c r="A38" s="731" t="s">
        <v>200</v>
      </c>
      <c r="B38" s="732">
        <f>SUM(B39:B42)</f>
        <v>1450.488</v>
      </c>
      <c r="C38" s="736">
        <f aca="true" t="shared" si="6" ref="C38:C43">(B38/$B$6)</f>
        <v>0.036230544467535104</v>
      </c>
      <c r="D38" s="744">
        <f>SUM(D39:D42)</f>
        <v>2388.0119999999997</v>
      </c>
      <c r="E38" s="735">
        <f t="shared" si="5"/>
        <v>-0.39259601710544156</v>
      </c>
      <c r="F38" s="737">
        <f>SUM(F39:F42)</f>
        <v>10858.226000000002</v>
      </c>
      <c r="G38" s="736">
        <f aca="true" t="shared" si="7" ref="G38:G43">(F38/$F$6)</f>
        <v>0.02704011187609694</v>
      </c>
      <c r="H38" s="744">
        <f>SUM(H39:H42)</f>
        <v>30079.069999999996</v>
      </c>
      <c r="I38" s="735">
        <f t="shared" si="4"/>
        <v>-0.6390105811117164</v>
      </c>
      <c r="J38" s="738"/>
    </row>
    <row r="39" spans="1:10" ht="15.75" customHeight="1">
      <c r="A39" s="724" t="s">
        <v>202</v>
      </c>
      <c r="B39" s="725">
        <v>570.726</v>
      </c>
      <c r="C39" s="726">
        <f t="shared" si="6"/>
        <v>0.014255694443372465</v>
      </c>
      <c r="D39" s="727">
        <v>1348.244</v>
      </c>
      <c r="E39" s="728">
        <f t="shared" si="5"/>
        <v>-0.5766893826340039</v>
      </c>
      <c r="F39" s="729">
        <v>6459.394000000001</v>
      </c>
      <c r="G39" s="726">
        <f t="shared" si="7"/>
        <v>0.016085752535615793</v>
      </c>
      <c r="H39" s="745">
        <v>17868.296</v>
      </c>
      <c r="I39" s="728">
        <f t="shared" si="4"/>
        <v>-0.6384997203986322</v>
      </c>
      <c r="J39" s="730"/>
    </row>
    <row r="40" spans="1:10" ht="15.75" customHeight="1">
      <c r="A40" s="724" t="s">
        <v>203</v>
      </c>
      <c r="B40" s="725">
        <v>94.637</v>
      </c>
      <c r="C40" s="726">
        <f t="shared" si="6"/>
        <v>0.00236385963673889</v>
      </c>
      <c r="D40" s="727">
        <v>204.747</v>
      </c>
      <c r="E40" s="728">
        <f>(B40/D40-1)</f>
        <v>-0.53778565742111</v>
      </c>
      <c r="F40" s="729">
        <v>1401.794</v>
      </c>
      <c r="G40" s="726">
        <f t="shared" si="7"/>
        <v>0.0034908710306123143</v>
      </c>
      <c r="H40" s="745">
        <v>2610.135</v>
      </c>
      <c r="I40" s="728">
        <f>(F40/H40-1)</f>
        <v>-0.46294195510960157</v>
      </c>
      <c r="J40" s="730"/>
    </row>
    <row r="41" spans="1:10" ht="15.75" customHeight="1">
      <c r="A41" s="724" t="s">
        <v>201</v>
      </c>
      <c r="B41" s="725">
        <v>81.966</v>
      </c>
      <c r="C41" s="726">
        <f t="shared" si="6"/>
        <v>0.0020473611693622986</v>
      </c>
      <c r="D41" s="727">
        <v>569.741</v>
      </c>
      <c r="E41" s="728">
        <f>(B41/D41-1)</f>
        <v>-0.856134629594851</v>
      </c>
      <c r="F41" s="729">
        <v>1988.0070000000003</v>
      </c>
      <c r="G41" s="726">
        <f t="shared" si="7"/>
        <v>0.004950710336151029</v>
      </c>
      <c r="H41" s="745">
        <v>6641.0109999999995</v>
      </c>
      <c r="I41" s="728">
        <f t="shared" si="4"/>
        <v>-0.7006469346308868</v>
      </c>
      <c r="J41" s="730"/>
    </row>
    <row r="42" spans="1:10" ht="15.75" customHeight="1" thickBot="1">
      <c r="A42" s="724" t="s">
        <v>148</v>
      </c>
      <c r="B42" s="725">
        <v>703.159</v>
      </c>
      <c r="C42" s="726">
        <f t="shared" si="6"/>
        <v>0.017563629218061448</v>
      </c>
      <c r="D42" s="727">
        <v>265.28</v>
      </c>
      <c r="E42" s="728">
        <f>(B42/D42-1)</f>
        <v>1.650629523522316</v>
      </c>
      <c r="F42" s="729">
        <v>1009.031</v>
      </c>
      <c r="G42" s="726">
        <f t="shared" si="7"/>
        <v>0.002512777973717803</v>
      </c>
      <c r="H42" s="745">
        <v>2959.6279999999992</v>
      </c>
      <c r="I42" s="728">
        <f t="shared" si="4"/>
        <v>-0.6590683018271215</v>
      </c>
      <c r="J42" s="730"/>
    </row>
    <row r="43" spans="1:10" ht="15.75" customHeight="1" thickBot="1">
      <c r="A43" s="746" t="s">
        <v>206</v>
      </c>
      <c r="B43" s="747">
        <v>45.681000000000004</v>
      </c>
      <c r="C43" s="748">
        <f t="shared" si="6"/>
        <v>0.001141028055262416</v>
      </c>
      <c r="D43" s="749">
        <v>46.128</v>
      </c>
      <c r="E43" s="750">
        <f>(B43/D43-1)</f>
        <v>-0.009690426638917726</v>
      </c>
      <c r="F43" s="747">
        <v>462.345</v>
      </c>
      <c r="G43" s="748">
        <f t="shared" si="7"/>
        <v>0.0011513722891155552</v>
      </c>
      <c r="H43" s="749">
        <v>425.0109999999999</v>
      </c>
      <c r="I43" s="750">
        <f t="shared" si="4"/>
        <v>0.08784243231351696</v>
      </c>
      <c r="J43" s="730"/>
    </row>
    <row r="44" ht="14.25">
      <c r="A44" s="226" t="s">
        <v>246</v>
      </c>
    </row>
    <row r="45" ht="14.25">
      <c r="A45" s="226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4:I65536 E44:E65536 G4:G5 C4:C5 I3:I5 E3:E5">
    <cfRule type="cellIs" priority="1" dxfId="0" operator="lessThan" stopIfTrue="1">
      <formula>0</formula>
    </cfRule>
  </conditionalFormatting>
  <conditionalFormatting sqref="E6:E43 I6:I4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1.8515625" style="751" customWidth="1"/>
    <col min="2" max="2" width="8.421875" style="751" bestFit="1" customWidth="1"/>
    <col min="3" max="3" width="9.28125" style="751" bestFit="1" customWidth="1"/>
    <col min="4" max="4" width="8.421875" style="751" customWidth="1"/>
    <col min="5" max="5" width="10.8515625" style="751" bestFit="1" customWidth="1"/>
    <col min="6" max="6" width="8.421875" style="751" bestFit="1" customWidth="1"/>
    <col min="7" max="7" width="9.28125" style="751" bestFit="1" customWidth="1"/>
    <col min="8" max="8" width="8.421875" style="751" bestFit="1" customWidth="1"/>
    <col min="9" max="9" width="9.28125" style="751" customWidth="1"/>
    <col min="10" max="10" width="10.00390625" style="751" customWidth="1"/>
    <col min="11" max="11" width="9.8515625" style="751" customWidth="1"/>
    <col min="12" max="12" width="9.00390625" style="751" customWidth="1"/>
    <col min="13" max="13" width="10.8515625" style="751" bestFit="1" customWidth="1"/>
    <col min="14" max="14" width="9.140625" style="751" customWidth="1"/>
    <col min="15" max="15" width="10.00390625" style="751" customWidth="1"/>
    <col min="16" max="16" width="9.28125" style="751" customWidth="1"/>
    <col min="17" max="17" width="9.7109375" style="751" customWidth="1"/>
    <col min="18" max="16384" width="9.140625" style="751" customWidth="1"/>
  </cols>
  <sheetData>
    <row r="1" spans="16:17" ht="18.75" thickBot="1">
      <c r="P1" s="752" t="s">
        <v>0</v>
      </c>
      <c r="Q1" s="753"/>
    </row>
    <row r="2" ht="6" customHeight="1" thickBot="1"/>
    <row r="3" spans="1:17" ht="24" customHeight="1" thickBot="1">
      <c r="A3" s="754" t="s">
        <v>247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6"/>
    </row>
    <row r="4" spans="1:17" ht="15.75" customHeight="1" thickBot="1">
      <c r="A4" s="757" t="s">
        <v>209</v>
      </c>
      <c r="B4" s="758" t="s">
        <v>39</v>
      </c>
      <c r="C4" s="759"/>
      <c r="D4" s="759"/>
      <c r="E4" s="759"/>
      <c r="F4" s="759"/>
      <c r="G4" s="759"/>
      <c r="H4" s="759"/>
      <c r="I4" s="760"/>
      <c r="J4" s="758" t="s">
        <v>40</v>
      </c>
      <c r="K4" s="759"/>
      <c r="L4" s="759"/>
      <c r="M4" s="759"/>
      <c r="N4" s="759"/>
      <c r="O4" s="759"/>
      <c r="P4" s="759"/>
      <c r="Q4" s="760"/>
    </row>
    <row r="5" spans="1:17" s="768" customFormat="1" ht="26.25" customHeight="1">
      <c r="A5" s="761"/>
      <c r="B5" s="762" t="s">
        <v>41</v>
      </c>
      <c r="C5" s="763"/>
      <c r="D5" s="763"/>
      <c r="E5" s="764" t="s">
        <v>42</v>
      </c>
      <c r="F5" s="762" t="s">
        <v>43</v>
      </c>
      <c r="G5" s="763"/>
      <c r="H5" s="763"/>
      <c r="I5" s="765" t="s">
        <v>44</v>
      </c>
      <c r="J5" s="766" t="s">
        <v>210</v>
      </c>
      <c r="K5" s="767"/>
      <c r="L5" s="767"/>
      <c r="M5" s="764" t="s">
        <v>42</v>
      </c>
      <c r="N5" s="766" t="s">
        <v>211</v>
      </c>
      <c r="O5" s="767"/>
      <c r="P5" s="767"/>
      <c r="Q5" s="764" t="s">
        <v>44</v>
      </c>
    </row>
    <row r="6" spans="1:17" s="774" customFormat="1" ht="14.25" thickBot="1">
      <c r="A6" s="769"/>
      <c r="B6" s="770" t="s">
        <v>14</v>
      </c>
      <c r="C6" s="771" t="s">
        <v>15</v>
      </c>
      <c r="D6" s="771" t="s">
        <v>13</v>
      </c>
      <c r="E6" s="772"/>
      <c r="F6" s="770" t="s">
        <v>14</v>
      </c>
      <c r="G6" s="771" t="s">
        <v>15</v>
      </c>
      <c r="H6" s="771" t="s">
        <v>13</v>
      </c>
      <c r="I6" s="773"/>
      <c r="J6" s="770" t="s">
        <v>14</v>
      </c>
      <c r="K6" s="771" t="s">
        <v>15</v>
      </c>
      <c r="L6" s="771" t="s">
        <v>13</v>
      </c>
      <c r="M6" s="772"/>
      <c r="N6" s="770" t="s">
        <v>14</v>
      </c>
      <c r="O6" s="771" t="s">
        <v>15</v>
      </c>
      <c r="P6" s="771" t="s">
        <v>13</v>
      </c>
      <c r="Q6" s="772"/>
    </row>
    <row r="7" spans="1:17" s="781" customFormat="1" ht="18" customHeight="1" thickBot="1">
      <c r="A7" s="775" t="s">
        <v>4</v>
      </c>
      <c r="B7" s="776">
        <f>B8+B12+B20+B26+B32+B37</f>
        <v>24287.879000000004</v>
      </c>
      <c r="C7" s="777">
        <f>C8+C12+C20+C26+C32+C37</f>
        <v>15747.07</v>
      </c>
      <c r="D7" s="778">
        <f aca="true" t="shared" si="0" ref="D7:D13">C7+B7</f>
        <v>40034.94900000001</v>
      </c>
      <c r="E7" s="779">
        <f aca="true" t="shared" si="1" ref="E7:E37">D7/$D$7</f>
        <v>1</v>
      </c>
      <c r="F7" s="776">
        <f>F8+F12+F20+F26+F32+F37</f>
        <v>23934.812</v>
      </c>
      <c r="G7" s="777">
        <f>G8+G12+G20+G26+G32+G37</f>
        <v>15866.593999999997</v>
      </c>
      <c r="H7" s="778">
        <f aca="true" t="shared" si="2" ref="H7:H13">G7+F7</f>
        <v>39801.406</v>
      </c>
      <c r="I7" s="780">
        <f>IF(ISERROR(D7/H7-1),"         /0",(D7/H7-1))</f>
        <v>0.0058677072865216395</v>
      </c>
      <c r="J7" s="776">
        <f>J8+J12+J20+J26+J32+J37</f>
        <v>260403.47399999993</v>
      </c>
      <c r="K7" s="777">
        <f>K8+K12+K20+K26+K32+K37</f>
        <v>141156.47699999998</v>
      </c>
      <c r="L7" s="778">
        <f aca="true" t="shared" si="3" ref="L7:L13">K7+J7</f>
        <v>401559.9509999999</v>
      </c>
      <c r="M7" s="779">
        <f aca="true" t="shared" si="4" ref="M7:M37">L7/$L$7</f>
        <v>1</v>
      </c>
      <c r="N7" s="776">
        <f>N8+N12+N20+N26+N32+N37</f>
        <v>291027.3449999999</v>
      </c>
      <c r="O7" s="777">
        <f>O8+O12+O20+O26+O32+O37</f>
        <v>174245.94199999995</v>
      </c>
      <c r="P7" s="778">
        <f aca="true" t="shared" si="5" ref="P7:P13">O7+N7</f>
        <v>465273.2869999999</v>
      </c>
      <c r="Q7" s="780">
        <f aca="true" t="shared" si="6" ref="Q7:Q19">IF(ISERROR(L7/P7-1),"         /0",(L7/P7-1))</f>
        <v>-0.13693744683003906</v>
      </c>
    </row>
    <row r="8" spans="1:17" s="787" customFormat="1" ht="18" customHeight="1">
      <c r="A8" s="782" t="s">
        <v>212</v>
      </c>
      <c r="B8" s="783">
        <f>SUM(B9:B11)</f>
        <v>15626.907000000003</v>
      </c>
      <c r="C8" s="784">
        <f>SUM(C9:C11)</f>
        <v>8153.121999999999</v>
      </c>
      <c r="D8" s="784">
        <f t="shared" si="0"/>
        <v>23780.029000000002</v>
      </c>
      <c r="E8" s="785">
        <f t="shared" si="1"/>
        <v>0.5939817482969691</v>
      </c>
      <c r="F8" s="783">
        <f>SUM(F9:F11)</f>
        <v>14368.202000000001</v>
      </c>
      <c r="G8" s="784">
        <f>SUM(G9:G11)</f>
        <v>7801.9479999999985</v>
      </c>
      <c r="H8" s="784">
        <f t="shared" si="2"/>
        <v>22170.15</v>
      </c>
      <c r="I8" s="786">
        <f aca="true" t="shared" si="7" ref="I8:I13">IF(ISERROR(D8/H8-1),"         /0",(D8/H8-1))</f>
        <v>0.07261470941784332</v>
      </c>
      <c r="J8" s="783">
        <f>SUM(J9:J11)</f>
        <v>172998.84899999993</v>
      </c>
      <c r="K8" s="784">
        <f>SUM(K9:K11)</f>
        <v>75852.40199999999</v>
      </c>
      <c r="L8" s="784">
        <f t="shared" si="3"/>
        <v>248851.25099999993</v>
      </c>
      <c r="M8" s="785">
        <f t="shared" si="4"/>
        <v>0.6197113292306383</v>
      </c>
      <c r="N8" s="783">
        <f>SUM(N9:N11)</f>
        <v>179599.73299999992</v>
      </c>
      <c r="O8" s="784">
        <f>SUM(O9:O11)</f>
        <v>88985.29799999997</v>
      </c>
      <c r="P8" s="784">
        <f t="shared" si="5"/>
        <v>268585.0309999999</v>
      </c>
      <c r="Q8" s="786">
        <f t="shared" si="6"/>
        <v>-0.07347311920745125</v>
      </c>
    </row>
    <row r="9" spans="1:17" ht="18" customHeight="1">
      <c r="A9" s="788" t="s">
        <v>213</v>
      </c>
      <c r="B9" s="789">
        <v>15435.454000000002</v>
      </c>
      <c r="C9" s="790">
        <v>8059.409</v>
      </c>
      <c r="D9" s="790">
        <f t="shared" si="0"/>
        <v>23494.863</v>
      </c>
      <c r="E9" s="791">
        <f t="shared" si="1"/>
        <v>0.5868588217759437</v>
      </c>
      <c r="F9" s="789">
        <v>13942.26</v>
      </c>
      <c r="G9" s="790">
        <v>7262.437999999999</v>
      </c>
      <c r="H9" s="790">
        <f t="shared" si="2"/>
        <v>21204.698</v>
      </c>
      <c r="I9" s="792">
        <f t="shared" si="7"/>
        <v>0.10800271713372211</v>
      </c>
      <c r="J9" s="789">
        <v>169830.54399999994</v>
      </c>
      <c r="K9" s="790">
        <v>72421.81699999998</v>
      </c>
      <c r="L9" s="790">
        <f t="shared" si="3"/>
        <v>242252.36099999992</v>
      </c>
      <c r="M9" s="791">
        <f t="shared" si="4"/>
        <v>0.6032781914549042</v>
      </c>
      <c r="N9" s="790">
        <v>175726.40099999993</v>
      </c>
      <c r="O9" s="790">
        <v>85467.39599999996</v>
      </c>
      <c r="P9" s="790">
        <f t="shared" si="5"/>
        <v>261193.7969999999</v>
      </c>
      <c r="Q9" s="792">
        <f t="shared" si="6"/>
        <v>-0.07251870533510407</v>
      </c>
    </row>
    <row r="10" spans="1:17" ht="18" customHeight="1">
      <c r="A10" s="788" t="s">
        <v>214</v>
      </c>
      <c r="B10" s="789">
        <v>110.361</v>
      </c>
      <c r="C10" s="790">
        <v>60.282</v>
      </c>
      <c r="D10" s="790">
        <f t="shared" si="0"/>
        <v>170.643</v>
      </c>
      <c r="E10" s="791">
        <f t="shared" si="1"/>
        <v>0.004262350877479573</v>
      </c>
      <c r="F10" s="789">
        <v>119.581</v>
      </c>
      <c r="G10" s="790">
        <v>27.985</v>
      </c>
      <c r="H10" s="790">
        <f t="shared" si="2"/>
        <v>147.566</v>
      </c>
      <c r="I10" s="792">
        <f t="shared" si="7"/>
        <v>0.15638426195736144</v>
      </c>
      <c r="J10" s="789">
        <v>1022.85</v>
      </c>
      <c r="K10" s="790">
        <v>452.82300000000004</v>
      </c>
      <c r="L10" s="790">
        <f t="shared" si="3"/>
        <v>1475.673</v>
      </c>
      <c r="M10" s="791">
        <f t="shared" si="4"/>
        <v>0.003674851031147776</v>
      </c>
      <c r="N10" s="790">
        <v>1267.55</v>
      </c>
      <c r="O10" s="790">
        <v>1000.017</v>
      </c>
      <c r="P10" s="790">
        <f t="shared" si="5"/>
        <v>2267.567</v>
      </c>
      <c r="Q10" s="792">
        <f t="shared" si="6"/>
        <v>-0.34922628526522037</v>
      </c>
    </row>
    <row r="11" spans="1:17" ht="18" customHeight="1" thickBot="1">
      <c r="A11" s="793" t="s">
        <v>215</v>
      </c>
      <c r="B11" s="794">
        <v>81.092</v>
      </c>
      <c r="C11" s="795">
        <v>33.431</v>
      </c>
      <c r="D11" s="795">
        <f t="shared" si="0"/>
        <v>114.523</v>
      </c>
      <c r="E11" s="796">
        <f t="shared" si="1"/>
        <v>0.0028605756435458422</v>
      </c>
      <c r="F11" s="794">
        <v>306.361</v>
      </c>
      <c r="G11" s="795">
        <v>511.525</v>
      </c>
      <c r="H11" s="795">
        <f t="shared" si="2"/>
        <v>817.886</v>
      </c>
      <c r="I11" s="792">
        <f t="shared" si="7"/>
        <v>-0.8599768182851889</v>
      </c>
      <c r="J11" s="794">
        <v>2145.455</v>
      </c>
      <c r="K11" s="795">
        <v>2977.7619999999993</v>
      </c>
      <c r="L11" s="795">
        <f t="shared" si="3"/>
        <v>5123.216999999999</v>
      </c>
      <c r="M11" s="796">
        <f t="shared" si="4"/>
        <v>0.01275828674458624</v>
      </c>
      <c r="N11" s="795">
        <v>2605.7819999999997</v>
      </c>
      <c r="O11" s="795">
        <v>2517.885</v>
      </c>
      <c r="P11" s="795">
        <f t="shared" si="5"/>
        <v>5123.6669999999995</v>
      </c>
      <c r="Q11" s="792">
        <f t="shared" si="6"/>
        <v>-8.782772182513998E-05</v>
      </c>
    </row>
    <row r="12" spans="1:17" s="787" customFormat="1" ht="18" customHeight="1">
      <c r="A12" s="782" t="s">
        <v>173</v>
      </c>
      <c r="B12" s="783">
        <f>SUM(B13:B19)</f>
        <v>2608.485</v>
      </c>
      <c r="C12" s="784">
        <f>SUM(C13:C19)</f>
        <v>3802.879</v>
      </c>
      <c r="D12" s="784">
        <f t="shared" si="0"/>
        <v>6411.364</v>
      </c>
      <c r="E12" s="785">
        <f t="shared" si="1"/>
        <v>0.1601441780280524</v>
      </c>
      <c r="F12" s="783">
        <f>SUM(F13:F19)</f>
        <v>3171.5310000000004</v>
      </c>
      <c r="G12" s="784">
        <f>SUM(G13:G19)</f>
        <v>3943.119</v>
      </c>
      <c r="H12" s="784">
        <f t="shared" si="2"/>
        <v>7114.650000000001</v>
      </c>
      <c r="I12" s="786">
        <f t="shared" si="7"/>
        <v>-0.0988504002305104</v>
      </c>
      <c r="J12" s="783">
        <f>SUM(J13:J19)</f>
        <v>28310.13299999999</v>
      </c>
      <c r="K12" s="784">
        <f>SUM(K13:K19)</f>
        <v>34420.397000000004</v>
      </c>
      <c r="L12" s="784">
        <f t="shared" si="3"/>
        <v>62730.53</v>
      </c>
      <c r="M12" s="785">
        <f t="shared" si="4"/>
        <v>0.15621709745651408</v>
      </c>
      <c r="N12" s="783">
        <f>SUM(N13:N19)</f>
        <v>38654.09</v>
      </c>
      <c r="O12" s="784">
        <f>SUM(O13:O19)</f>
        <v>41478.541999999994</v>
      </c>
      <c r="P12" s="784">
        <f t="shared" si="5"/>
        <v>80132.63199999998</v>
      </c>
      <c r="Q12" s="786">
        <f t="shared" si="6"/>
        <v>-0.21716623509882949</v>
      </c>
    </row>
    <row r="13" spans="1:17" ht="18" customHeight="1">
      <c r="A13" s="797" t="s">
        <v>216</v>
      </c>
      <c r="B13" s="798">
        <v>855.8380000000001</v>
      </c>
      <c r="C13" s="799">
        <v>1036.7920000000001</v>
      </c>
      <c r="D13" s="799">
        <f t="shared" si="0"/>
        <v>1892.63</v>
      </c>
      <c r="E13" s="800">
        <f t="shared" si="1"/>
        <v>0.047274445135424045</v>
      </c>
      <c r="F13" s="798">
        <v>603.425</v>
      </c>
      <c r="G13" s="799">
        <v>926.662</v>
      </c>
      <c r="H13" s="799">
        <f t="shared" si="2"/>
        <v>1530.087</v>
      </c>
      <c r="I13" s="801">
        <f t="shared" si="7"/>
        <v>0.23694273593593063</v>
      </c>
      <c r="J13" s="798">
        <v>5962.741999999999</v>
      </c>
      <c r="K13" s="799">
        <v>6525.687</v>
      </c>
      <c r="L13" s="799">
        <f t="shared" si="3"/>
        <v>12488.429</v>
      </c>
      <c r="M13" s="800">
        <f t="shared" si="4"/>
        <v>0.031099787139878408</v>
      </c>
      <c r="N13" s="799">
        <v>6618.061999999998</v>
      </c>
      <c r="O13" s="799">
        <v>7063.435</v>
      </c>
      <c r="P13" s="799">
        <f t="shared" si="5"/>
        <v>13681.497</v>
      </c>
      <c r="Q13" s="801">
        <f t="shared" si="6"/>
        <v>-0.08720303048708777</v>
      </c>
    </row>
    <row r="14" spans="1:17" ht="18" customHeight="1">
      <c r="A14" s="797" t="s">
        <v>218</v>
      </c>
      <c r="B14" s="798">
        <v>611.131</v>
      </c>
      <c r="C14" s="799">
        <v>896.826</v>
      </c>
      <c r="D14" s="799">
        <f aca="true" t="shared" si="8" ref="D14:D25">C14+B14</f>
        <v>1507.9569999999999</v>
      </c>
      <c r="E14" s="800">
        <f t="shared" si="1"/>
        <v>0.037666015260816234</v>
      </c>
      <c r="F14" s="798">
        <v>936.3209999999999</v>
      </c>
      <c r="G14" s="799">
        <v>930.482</v>
      </c>
      <c r="H14" s="799">
        <f aca="true" t="shared" si="9" ref="H14:H19">G14+F14</f>
        <v>1866.8029999999999</v>
      </c>
      <c r="I14" s="801">
        <f aca="true" t="shared" si="10" ref="I14:I23">IF(ISERROR(D14/H14-1),"         /0",(D14/H14-1))</f>
        <v>-0.1922248892893359</v>
      </c>
      <c r="J14" s="798">
        <v>7088.120999999995</v>
      </c>
      <c r="K14" s="799">
        <v>11098.132000000001</v>
      </c>
      <c r="L14" s="799">
        <f aca="true" t="shared" si="11" ref="L14:L19">K14+J14</f>
        <v>18186.252999999997</v>
      </c>
      <c r="M14" s="800">
        <f t="shared" si="4"/>
        <v>0.045289010905372885</v>
      </c>
      <c r="N14" s="799">
        <v>9836.25</v>
      </c>
      <c r="O14" s="799">
        <v>12021.097000000003</v>
      </c>
      <c r="P14" s="799">
        <f aca="true" t="shared" si="12" ref="P14:P19">O14+N14</f>
        <v>21857.347</v>
      </c>
      <c r="Q14" s="801">
        <f t="shared" si="6"/>
        <v>-0.16795698032336703</v>
      </c>
    </row>
    <row r="15" spans="1:17" ht="18" customHeight="1">
      <c r="A15" s="797" t="s">
        <v>220</v>
      </c>
      <c r="B15" s="798">
        <v>337.5830000000001</v>
      </c>
      <c r="C15" s="799">
        <v>1002.355</v>
      </c>
      <c r="D15" s="799">
        <f t="shared" si="8"/>
        <v>1339.938</v>
      </c>
      <c r="E15" s="800">
        <f t="shared" si="1"/>
        <v>0.033469207117011686</v>
      </c>
      <c r="F15" s="798">
        <v>161.225</v>
      </c>
      <c r="G15" s="799">
        <v>891.8439999999999</v>
      </c>
      <c r="H15" s="799">
        <f t="shared" si="9"/>
        <v>1053.069</v>
      </c>
      <c r="I15" s="801">
        <f>IF(ISERROR(D15/H15-1),"         /0",(D15/H15-1))</f>
        <v>0.2724123490483532</v>
      </c>
      <c r="J15" s="798">
        <v>2207.4320000000002</v>
      </c>
      <c r="K15" s="799">
        <v>8110.453000000003</v>
      </c>
      <c r="L15" s="799">
        <f t="shared" si="11"/>
        <v>10317.885000000004</v>
      </c>
      <c r="M15" s="800">
        <f t="shared" si="4"/>
        <v>0.025694507070004115</v>
      </c>
      <c r="N15" s="799">
        <v>1778.14</v>
      </c>
      <c r="O15" s="799">
        <v>9746.379</v>
      </c>
      <c r="P15" s="799">
        <f t="shared" si="12"/>
        <v>11524.519</v>
      </c>
      <c r="Q15" s="801">
        <f>IF(ISERROR(L15/P15-1),"         /0",(L15/P15-1))</f>
        <v>-0.10470146302852179</v>
      </c>
    </row>
    <row r="16" spans="1:17" ht="18" customHeight="1">
      <c r="A16" s="797" t="s">
        <v>217</v>
      </c>
      <c r="B16" s="798">
        <v>533.107</v>
      </c>
      <c r="C16" s="799">
        <v>215.65400000000002</v>
      </c>
      <c r="D16" s="799">
        <f t="shared" si="8"/>
        <v>748.761</v>
      </c>
      <c r="E16" s="800">
        <f t="shared" si="1"/>
        <v>0.018702683997424346</v>
      </c>
      <c r="F16" s="798">
        <v>1277.261</v>
      </c>
      <c r="G16" s="799">
        <v>637.67</v>
      </c>
      <c r="H16" s="799">
        <f t="shared" si="9"/>
        <v>1914.931</v>
      </c>
      <c r="I16" s="801">
        <f t="shared" si="10"/>
        <v>-0.6089880000898205</v>
      </c>
      <c r="J16" s="798">
        <v>10360.721999999998</v>
      </c>
      <c r="K16" s="799">
        <v>4378.322000000001</v>
      </c>
      <c r="L16" s="799">
        <f t="shared" si="11"/>
        <v>14739.043999999998</v>
      </c>
      <c r="M16" s="800">
        <f t="shared" si="4"/>
        <v>0.03670446707470587</v>
      </c>
      <c r="N16" s="799">
        <v>17754.463999999996</v>
      </c>
      <c r="O16" s="799">
        <v>6793.561999999995</v>
      </c>
      <c r="P16" s="799">
        <f t="shared" si="12"/>
        <v>24548.02599999999</v>
      </c>
      <c r="Q16" s="801">
        <f>IF(ISERROR(L16/P16-1),"         /0",(L16/P16-1))</f>
        <v>-0.3995833310588801</v>
      </c>
    </row>
    <row r="17" spans="1:17" ht="18" customHeight="1">
      <c r="A17" s="797" t="s">
        <v>219</v>
      </c>
      <c r="B17" s="798">
        <v>95.75600000000001</v>
      </c>
      <c r="C17" s="799">
        <v>360.01099999999997</v>
      </c>
      <c r="D17" s="799">
        <f t="shared" si="8"/>
        <v>455.767</v>
      </c>
      <c r="E17" s="800">
        <f t="shared" si="1"/>
        <v>0.011384228315115373</v>
      </c>
      <c r="F17" s="798">
        <v>85.583</v>
      </c>
      <c r="G17" s="799">
        <v>325.284</v>
      </c>
      <c r="H17" s="799">
        <f t="shared" si="9"/>
        <v>410.86699999999996</v>
      </c>
      <c r="I17" s="801">
        <f>IF(ISERROR(D17/H17-1),"         /0",(D17/H17-1))</f>
        <v>0.1092811055645746</v>
      </c>
      <c r="J17" s="798">
        <v>976.94</v>
      </c>
      <c r="K17" s="799">
        <v>1947.0379999999998</v>
      </c>
      <c r="L17" s="799">
        <f t="shared" si="11"/>
        <v>2923.978</v>
      </c>
      <c r="M17" s="800">
        <f t="shared" si="4"/>
        <v>0.007281547855353735</v>
      </c>
      <c r="N17" s="799">
        <v>1183.3009999999997</v>
      </c>
      <c r="O17" s="799">
        <v>3554.073</v>
      </c>
      <c r="P17" s="799">
        <f t="shared" si="12"/>
        <v>4737.374</v>
      </c>
      <c r="Q17" s="801">
        <f>IF(ISERROR(L17/P17-1),"         /0",(L17/P17-1))</f>
        <v>-0.3827850619351565</v>
      </c>
    </row>
    <row r="18" spans="1:17" ht="18" customHeight="1">
      <c r="A18" s="797" t="s">
        <v>221</v>
      </c>
      <c r="B18" s="798">
        <v>149.453</v>
      </c>
      <c r="C18" s="799">
        <v>289.43600000000004</v>
      </c>
      <c r="D18" s="799">
        <f t="shared" si="8"/>
        <v>438.889</v>
      </c>
      <c r="E18" s="800">
        <f t="shared" si="1"/>
        <v>0.010962646661545639</v>
      </c>
      <c r="F18" s="798">
        <v>90.713</v>
      </c>
      <c r="G18" s="799">
        <v>228.55200000000002</v>
      </c>
      <c r="H18" s="799">
        <f t="shared" si="9"/>
        <v>319.265</v>
      </c>
      <c r="I18" s="801">
        <f t="shared" si="10"/>
        <v>0.3746856060012842</v>
      </c>
      <c r="J18" s="798">
        <v>1478.45</v>
      </c>
      <c r="K18" s="799">
        <v>2343.703</v>
      </c>
      <c r="L18" s="799">
        <f t="shared" si="11"/>
        <v>3822.1530000000002</v>
      </c>
      <c r="M18" s="800">
        <f t="shared" si="4"/>
        <v>0.009518262442461553</v>
      </c>
      <c r="N18" s="799">
        <v>1300.5590000000002</v>
      </c>
      <c r="O18" s="799">
        <v>2284.186</v>
      </c>
      <c r="P18" s="799">
        <f t="shared" si="12"/>
        <v>3584.7450000000003</v>
      </c>
      <c r="Q18" s="801">
        <f t="shared" si="6"/>
        <v>0.06622730487105777</v>
      </c>
    </row>
    <row r="19" spans="1:17" ht="18" customHeight="1">
      <c r="A19" s="797" t="s">
        <v>222</v>
      </c>
      <c r="B19" s="798">
        <v>25.616999999999997</v>
      </c>
      <c r="C19" s="799">
        <v>1.805</v>
      </c>
      <c r="D19" s="799">
        <f t="shared" si="8"/>
        <v>27.421999999999997</v>
      </c>
      <c r="E19" s="800">
        <f t="shared" si="1"/>
        <v>0.0006849515407150885</v>
      </c>
      <c r="F19" s="798">
        <v>17.002999999999997</v>
      </c>
      <c r="G19" s="799">
        <v>2.625</v>
      </c>
      <c r="H19" s="799">
        <f t="shared" si="9"/>
        <v>19.627999999999997</v>
      </c>
      <c r="I19" s="801">
        <f t="shared" si="10"/>
        <v>0.39708579580191583</v>
      </c>
      <c r="J19" s="798">
        <v>235.72600000000006</v>
      </c>
      <c r="K19" s="799">
        <v>17.061999999999998</v>
      </c>
      <c r="L19" s="799">
        <f t="shared" si="11"/>
        <v>252.78800000000007</v>
      </c>
      <c r="M19" s="800">
        <f t="shared" si="4"/>
        <v>0.0006295149687375077</v>
      </c>
      <c r="N19" s="799">
        <v>183.31400000000002</v>
      </c>
      <c r="O19" s="799">
        <v>15.81</v>
      </c>
      <c r="P19" s="799">
        <f t="shared" si="12"/>
        <v>199.12400000000002</v>
      </c>
      <c r="Q19" s="801">
        <f t="shared" si="6"/>
        <v>0.2695004118037003</v>
      </c>
    </row>
    <row r="20" spans="1:17" s="787" customFormat="1" ht="18" customHeight="1">
      <c r="A20" s="802" t="s">
        <v>185</v>
      </c>
      <c r="B20" s="803">
        <f>SUM(B21:B25)</f>
        <v>2546.846</v>
      </c>
      <c r="C20" s="804">
        <f>SUM(C21:C25)</f>
        <v>807.711</v>
      </c>
      <c r="D20" s="804">
        <f t="shared" si="8"/>
        <v>3354.557</v>
      </c>
      <c r="E20" s="805">
        <f t="shared" si="1"/>
        <v>0.08379071495757368</v>
      </c>
      <c r="F20" s="803">
        <f>SUM(F21:F25)</f>
        <v>2219.732</v>
      </c>
      <c r="G20" s="804">
        <f>SUM(G21:G25)</f>
        <v>715.001</v>
      </c>
      <c r="H20" s="804">
        <f aca="true" t="shared" si="13" ref="H20:H25">G20+F20</f>
        <v>2934.733</v>
      </c>
      <c r="I20" s="806">
        <f t="shared" si="10"/>
        <v>0.14305355887571358</v>
      </c>
      <c r="J20" s="803">
        <f>SUM(J21:J25)</f>
        <v>26918.512000000002</v>
      </c>
      <c r="K20" s="804">
        <f>SUM(K21:K25)</f>
        <v>8215.813000000002</v>
      </c>
      <c r="L20" s="804">
        <f aca="true" t="shared" si="14" ref="L20:L25">K20+J20</f>
        <v>35134.325000000004</v>
      </c>
      <c r="M20" s="805">
        <f t="shared" si="4"/>
        <v>0.0874945943003166</v>
      </c>
      <c r="N20" s="803">
        <f>SUM(N21:N25)</f>
        <v>27030.067</v>
      </c>
      <c r="O20" s="804">
        <f>SUM(O21:O25)</f>
        <v>8371.506000000001</v>
      </c>
      <c r="P20" s="804">
        <f aca="true" t="shared" si="15" ref="P20:P25">O20+N20</f>
        <v>35401.573000000004</v>
      </c>
      <c r="Q20" s="807">
        <f aca="true" t="shared" si="16" ref="Q20:Q37">IF(ISERROR(L20/P20-1),"         /0",(L20/P20-1))</f>
        <v>-0.007549043089130514</v>
      </c>
    </row>
    <row r="21" spans="1:17" ht="18" customHeight="1">
      <c r="A21" s="797" t="s">
        <v>248</v>
      </c>
      <c r="B21" s="798">
        <v>1155.547</v>
      </c>
      <c r="C21" s="799"/>
      <c r="D21" s="799">
        <f t="shared" si="8"/>
        <v>1155.547</v>
      </c>
      <c r="E21" s="800">
        <f t="shared" si="1"/>
        <v>0.028863456276664666</v>
      </c>
      <c r="F21" s="798">
        <v>1372.537</v>
      </c>
      <c r="G21" s="799"/>
      <c r="H21" s="799">
        <f t="shared" si="13"/>
        <v>1372.537</v>
      </c>
      <c r="I21" s="801">
        <f t="shared" si="10"/>
        <v>-0.1580940987383218</v>
      </c>
      <c r="J21" s="798">
        <v>14274.401000000003</v>
      </c>
      <c r="K21" s="799">
        <v>61.998</v>
      </c>
      <c r="L21" s="799">
        <f t="shared" si="14"/>
        <v>14336.399000000003</v>
      </c>
      <c r="M21" s="800">
        <f t="shared" si="4"/>
        <v>0.03570176499000521</v>
      </c>
      <c r="N21" s="798">
        <v>14743.226</v>
      </c>
      <c r="O21" s="799">
        <v>581.234</v>
      </c>
      <c r="P21" s="799">
        <f t="shared" si="15"/>
        <v>15324.460000000001</v>
      </c>
      <c r="Q21" s="801">
        <f t="shared" si="16"/>
        <v>-0.06447607289261725</v>
      </c>
    </row>
    <row r="22" spans="1:17" ht="18" customHeight="1">
      <c r="A22" s="797" t="s">
        <v>223</v>
      </c>
      <c r="B22" s="798">
        <v>427.689</v>
      </c>
      <c r="C22" s="799">
        <v>509.149</v>
      </c>
      <c r="D22" s="799">
        <f t="shared" si="8"/>
        <v>936.838</v>
      </c>
      <c r="E22" s="800">
        <f t="shared" si="1"/>
        <v>0.023400504394298086</v>
      </c>
      <c r="F22" s="798">
        <v>234.31799999999998</v>
      </c>
      <c r="G22" s="799">
        <v>432.884</v>
      </c>
      <c r="H22" s="799">
        <f>G22+F22</f>
        <v>667.202</v>
      </c>
      <c r="I22" s="801">
        <f>IF(ISERROR(D22/H22-1),"         /0",(D22/H22-1))</f>
        <v>0.40412948402432836</v>
      </c>
      <c r="J22" s="798">
        <v>2733.29</v>
      </c>
      <c r="K22" s="799">
        <v>4488.291000000002</v>
      </c>
      <c r="L22" s="799">
        <f>K22+J22</f>
        <v>7221.581000000002</v>
      </c>
      <c r="M22" s="800">
        <f t="shared" si="4"/>
        <v>0.017983817813544866</v>
      </c>
      <c r="N22" s="798">
        <v>2944.330999999999</v>
      </c>
      <c r="O22" s="799">
        <v>4730.62</v>
      </c>
      <c r="P22" s="799">
        <f>O22+N22</f>
        <v>7674.950999999999</v>
      </c>
      <c r="Q22" s="801">
        <f t="shared" si="16"/>
        <v>-0.05907138690527114</v>
      </c>
    </row>
    <row r="23" spans="1:17" ht="18" customHeight="1">
      <c r="A23" s="797" t="s">
        <v>225</v>
      </c>
      <c r="B23" s="798">
        <v>493.409</v>
      </c>
      <c r="C23" s="799"/>
      <c r="D23" s="799">
        <f t="shared" si="8"/>
        <v>493.409</v>
      </c>
      <c r="E23" s="800">
        <f t="shared" si="1"/>
        <v>0.012324456813970212</v>
      </c>
      <c r="F23" s="798">
        <v>209.49</v>
      </c>
      <c r="G23" s="799"/>
      <c r="H23" s="799">
        <f>G23+F23</f>
        <v>209.49</v>
      </c>
      <c r="I23" s="801">
        <f t="shared" si="10"/>
        <v>1.3552866485273758</v>
      </c>
      <c r="J23" s="798">
        <v>5127.501000000001</v>
      </c>
      <c r="K23" s="799">
        <v>0</v>
      </c>
      <c r="L23" s="799">
        <f>K23+J23</f>
        <v>5127.501000000001</v>
      </c>
      <c r="M23" s="800">
        <f t="shared" si="4"/>
        <v>0.01276895513915431</v>
      </c>
      <c r="N23" s="798">
        <v>5296.813999999999</v>
      </c>
      <c r="O23" s="799">
        <v>0</v>
      </c>
      <c r="P23" s="799">
        <f>O23+N23</f>
        <v>5296.813999999999</v>
      </c>
      <c r="Q23" s="801">
        <f t="shared" si="16"/>
        <v>-0.031965064282037936</v>
      </c>
    </row>
    <row r="24" spans="1:17" ht="18" customHeight="1">
      <c r="A24" s="797" t="s">
        <v>249</v>
      </c>
      <c r="B24" s="798">
        <v>374.748</v>
      </c>
      <c r="C24" s="799">
        <v>50.962</v>
      </c>
      <c r="D24" s="799">
        <f t="shared" si="8"/>
        <v>425.71</v>
      </c>
      <c r="E24" s="800">
        <f t="shared" si="1"/>
        <v>0.01063345928078989</v>
      </c>
      <c r="F24" s="798">
        <v>322.043</v>
      </c>
      <c r="G24" s="799">
        <v>57.999</v>
      </c>
      <c r="H24" s="799">
        <f>G24+F24</f>
        <v>380.04200000000003</v>
      </c>
      <c r="I24" s="801">
        <f>IF(ISERROR(D24/H24-1),"         /0",(D24/H24-1))</f>
        <v>0.12016566590008448</v>
      </c>
      <c r="J24" s="798">
        <v>4267.785</v>
      </c>
      <c r="K24" s="799">
        <v>1105.729</v>
      </c>
      <c r="L24" s="799">
        <f>K24+J24</f>
        <v>5373.514</v>
      </c>
      <c r="M24" s="800">
        <f t="shared" si="4"/>
        <v>0.013381598405464497</v>
      </c>
      <c r="N24" s="798">
        <v>3397.1590000000006</v>
      </c>
      <c r="O24" s="799">
        <v>532.8</v>
      </c>
      <c r="P24" s="799">
        <f>O24+N24</f>
        <v>3929.9590000000007</v>
      </c>
      <c r="Q24" s="801">
        <f t="shared" si="16"/>
        <v>0.36732062599126336</v>
      </c>
    </row>
    <row r="25" spans="1:17" ht="18" customHeight="1" thickBot="1">
      <c r="A25" s="797" t="s">
        <v>222</v>
      </c>
      <c r="B25" s="798">
        <v>95.453</v>
      </c>
      <c r="C25" s="799">
        <v>247.6</v>
      </c>
      <c r="D25" s="799">
        <f t="shared" si="8"/>
        <v>343.053</v>
      </c>
      <c r="E25" s="800">
        <f t="shared" si="1"/>
        <v>0.008568838191850824</v>
      </c>
      <c r="F25" s="798">
        <v>81.34400000000001</v>
      </c>
      <c r="G25" s="799">
        <v>224.118</v>
      </c>
      <c r="H25" s="799">
        <f t="shared" si="13"/>
        <v>305.462</v>
      </c>
      <c r="I25" s="801">
        <f aca="true" t="shared" si="17" ref="I25:I37">IF(ISERROR(D25/H25-1),"         /0",(D25/H25-1))</f>
        <v>0.12306277049191072</v>
      </c>
      <c r="J25" s="798">
        <v>515.535</v>
      </c>
      <c r="K25" s="799">
        <v>2559.795</v>
      </c>
      <c r="L25" s="799">
        <f t="shared" si="14"/>
        <v>3075.33</v>
      </c>
      <c r="M25" s="800">
        <f t="shared" si="4"/>
        <v>0.007658457952147725</v>
      </c>
      <c r="N25" s="798">
        <v>648.5370000000001</v>
      </c>
      <c r="O25" s="799">
        <v>2526.8520000000003</v>
      </c>
      <c r="P25" s="799">
        <f t="shared" si="15"/>
        <v>3175.3890000000006</v>
      </c>
      <c r="Q25" s="801">
        <f t="shared" si="16"/>
        <v>-0.031510784977840656</v>
      </c>
    </row>
    <row r="26" spans="1:17" s="787" customFormat="1" ht="18" customHeight="1">
      <c r="A26" s="782" t="s">
        <v>227</v>
      </c>
      <c r="B26" s="783">
        <f>SUM(B27:B31)</f>
        <v>2692.0190000000002</v>
      </c>
      <c r="C26" s="784">
        <f>SUM(C27:C31)</f>
        <v>2300.811</v>
      </c>
      <c r="D26" s="784">
        <f aca="true" t="shared" si="18" ref="D26:D37">C26+B26</f>
        <v>4992.83</v>
      </c>
      <c r="E26" s="785">
        <f t="shared" si="1"/>
        <v>0.12471178619460709</v>
      </c>
      <c r="F26" s="783">
        <f>SUM(F27:F31)</f>
        <v>2678.0020000000004</v>
      </c>
      <c r="G26" s="784">
        <f>SUM(G27:G31)</f>
        <v>2469.731</v>
      </c>
      <c r="H26" s="784">
        <f aca="true" t="shared" si="19" ref="H26:H37">G26+F26</f>
        <v>5147.733</v>
      </c>
      <c r="I26" s="786">
        <f t="shared" si="17"/>
        <v>-0.030091498529546956</v>
      </c>
      <c r="J26" s="783">
        <f>SUM(J27:J31)</f>
        <v>25325.495999999996</v>
      </c>
      <c r="K26" s="784">
        <f>SUM(K27:K31)</f>
        <v>18197.778000000002</v>
      </c>
      <c r="L26" s="784">
        <f aca="true" t="shared" si="20" ref="L26:L37">K26+J26</f>
        <v>43523.274</v>
      </c>
      <c r="M26" s="785">
        <f t="shared" si="4"/>
        <v>0.1083854948473186</v>
      </c>
      <c r="N26" s="783">
        <f>SUM(N27:N31)</f>
        <v>27289.322999999997</v>
      </c>
      <c r="O26" s="784">
        <f>SUM(O27:O31)</f>
        <v>23360.646999999997</v>
      </c>
      <c r="P26" s="784">
        <f aca="true" t="shared" si="21" ref="P26:P37">O26+N26</f>
        <v>50649.969999999994</v>
      </c>
      <c r="Q26" s="786">
        <f t="shared" si="16"/>
        <v>-0.14070484148361784</v>
      </c>
    </row>
    <row r="27" spans="1:17" s="808" customFormat="1" ht="18" customHeight="1">
      <c r="A27" s="788" t="s">
        <v>228</v>
      </c>
      <c r="B27" s="789">
        <v>1710.132</v>
      </c>
      <c r="C27" s="790">
        <v>1587.641</v>
      </c>
      <c r="D27" s="790">
        <f t="shared" si="18"/>
        <v>3297.773</v>
      </c>
      <c r="E27" s="791">
        <f t="shared" si="1"/>
        <v>0.08237235421481365</v>
      </c>
      <c r="F27" s="789">
        <v>1587.8210000000001</v>
      </c>
      <c r="G27" s="790">
        <v>1862.301</v>
      </c>
      <c r="H27" s="790">
        <f t="shared" si="19"/>
        <v>3450.1220000000003</v>
      </c>
      <c r="I27" s="792">
        <f t="shared" si="17"/>
        <v>-0.04415756892075129</v>
      </c>
      <c r="J27" s="789">
        <v>14806.644999999999</v>
      </c>
      <c r="K27" s="790">
        <v>11612.947999999997</v>
      </c>
      <c r="L27" s="790">
        <f t="shared" si="20"/>
        <v>26419.592999999993</v>
      </c>
      <c r="M27" s="791">
        <f t="shared" si="4"/>
        <v>0.06579240019879373</v>
      </c>
      <c r="N27" s="790">
        <v>15692.7</v>
      </c>
      <c r="O27" s="790">
        <v>13630.107999999998</v>
      </c>
      <c r="P27" s="790">
        <f t="shared" si="21"/>
        <v>29322.807999999997</v>
      </c>
      <c r="Q27" s="792">
        <f t="shared" si="16"/>
        <v>-0.0990087647813267</v>
      </c>
    </row>
    <row r="28" spans="1:17" s="808" customFormat="1" ht="18" customHeight="1">
      <c r="A28" s="788" t="s">
        <v>229</v>
      </c>
      <c r="B28" s="789">
        <v>776.316</v>
      </c>
      <c r="C28" s="790">
        <v>625.134</v>
      </c>
      <c r="D28" s="790">
        <f>C28+B28</f>
        <v>1401.45</v>
      </c>
      <c r="E28" s="791">
        <f t="shared" si="1"/>
        <v>0.03500566467563128</v>
      </c>
      <c r="F28" s="789">
        <v>734.55</v>
      </c>
      <c r="G28" s="790">
        <v>575.847</v>
      </c>
      <c r="H28" s="790">
        <f>G28+F28</f>
        <v>1310.397</v>
      </c>
      <c r="I28" s="792">
        <f>IF(ISERROR(D28/H28-1),"         /0",(D28/H28-1))</f>
        <v>0.06948504918738374</v>
      </c>
      <c r="J28" s="789">
        <v>8299.648000000001</v>
      </c>
      <c r="K28" s="790">
        <v>5841.498000000003</v>
      </c>
      <c r="L28" s="790">
        <f>K28+J28</f>
        <v>14141.146000000004</v>
      </c>
      <c r="M28" s="791">
        <f t="shared" si="4"/>
        <v>0.03521552875177039</v>
      </c>
      <c r="N28" s="790">
        <v>7819.866999999999</v>
      </c>
      <c r="O28" s="790">
        <v>7012.084000000002</v>
      </c>
      <c r="P28" s="790">
        <f>O28+N28</f>
        <v>14831.951000000001</v>
      </c>
      <c r="Q28" s="792">
        <f t="shared" si="16"/>
        <v>-0.04657546401009527</v>
      </c>
    </row>
    <row r="29" spans="1:17" s="808" customFormat="1" ht="18" customHeight="1">
      <c r="A29" s="788" t="s">
        <v>230</v>
      </c>
      <c r="B29" s="789">
        <v>118.57199999999999</v>
      </c>
      <c r="C29" s="790">
        <v>48.773999999999994</v>
      </c>
      <c r="D29" s="790">
        <f>C29+B29</f>
        <v>167.34599999999998</v>
      </c>
      <c r="E29" s="791">
        <f t="shared" si="1"/>
        <v>0.004179997831394763</v>
      </c>
      <c r="F29" s="789">
        <v>144.215</v>
      </c>
      <c r="G29" s="790">
        <v>23.883000000000003</v>
      </c>
      <c r="H29" s="790">
        <f>G29+F29</f>
        <v>168.098</v>
      </c>
      <c r="I29" s="792">
        <f>IF(ISERROR(D29/H29-1),"         /0",(D29/H29-1))</f>
        <v>-0.004473580887339734</v>
      </c>
      <c r="J29" s="789">
        <v>1405.3289999999997</v>
      </c>
      <c r="K29" s="790">
        <v>548.6659999999998</v>
      </c>
      <c r="L29" s="790">
        <f>K29+J29</f>
        <v>1953.9949999999994</v>
      </c>
      <c r="M29" s="791">
        <f t="shared" si="4"/>
        <v>0.004866010654533624</v>
      </c>
      <c r="N29" s="790">
        <v>2341.2759999999994</v>
      </c>
      <c r="O29" s="790">
        <v>2578.047</v>
      </c>
      <c r="P29" s="790">
        <f>O29+N29</f>
        <v>4919.322999999999</v>
      </c>
      <c r="Q29" s="792">
        <f t="shared" si="16"/>
        <v>-0.6027918882334014</v>
      </c>
    </row>
    <row r="30" spans="1:17" s="808" customFormat="1" ht="18" customHeight="1">
      <c r="A30" s="788" t="s">
        <v>231</v>
      </c>
      <c r="B30" s="789">
        <v>25.377000000000006</v>
      </c>
      <c r="C30" s="790">
        <v>31.463</v>
      </c>
      <c r="D30" s="790">
        <f>C30+B30</f>
        <v>56.84</v>
      </c>
      <c r="E30" s="791">
        <f t="shared" si="1"/>
        <v>0.0014197595206128523</v>
      </c>
      <c r="F30" s="789">
        <v>167.114</v>
      </c>
      <c r="G30" s="790">
        <v>0.726</v>
      </c>
      <c r="H30" s="790">
        <f>G30+F30</f>
        <v>167.84</v>
      </c>
      <c r="I30" s="792">
        <f>IF(ISERROR(D30/H30-1),"         /0",(D30/H30-1))</f>
        <v>-0.6613441372735939</v>
      </c>
      <c r="J30" s="789">
        <v>254.34899999999996</v>
      </c>
      <c r="K30" s="790">
        <v>58.275</v>
      </c>
      <c r="L30" s="790">
        <f>K30+J30</f>
        <v>312.62399999999997</v>
      </c>
      <c r="M30" s="791">
        <f t="shared" si="4"/>
        <v>0.0007785238523450264</v>
      </c>
      <c r="N30" s="790">
        <v>785.341</v>
      </c>
      <c r="O30" s="790">
        <v>77.804</v>
      </c>
      <c r="P30" s="790">
        <f>O30+N30</f>
        <v>863.145</v>
      </c>
      <c r="Q30" s="792">
        <f t="shared" si="16"/>
        <v>-0.6378082477451645</v>
      </c>
    </row>
    <row r="31" spans="1:17" s="808" customFormat="1" ht="18" customHeight="1" thickBot="1">
      <c r="A31" s="788" t="s">
        <v>222</v>
      </c>
      <c r="B31" s="789">
        <v>61.62199999999999</v>
      </c>
      <c r="C31" s="790">
        <v>7.799</v>
      </c>
      <c r="D31" s="790">
        <f>C31+B31</f>
        <v>69.42099999999999</v>
      </c>
      <c r="E31" s="791">
        <f t="shared" si="1"/>
        <v>0.0017340099521545532</v>
      </c>
      <c r="F31" s="789">
        <v>44.30199999999999</v>
      </c>
      <c r="G31" s="790">
        <v>6.974</v>
      </c>
      <c r="H31" s="790">
        <f>G31+F31</f>
        <v>51.275999999999996</v>
      </c>
      <c r="I31" s="792">
        <f>IF(ISERROR(D31/H31-1),"         /0",(D31/H31-1))</f>
        <v>0.3538692565722754</v>
      </c>
      <c r="J31" s="789">
        <v>559.525</v>
      </c>
      <c r="K31" s="790">
        <v>136.39100000000002</v>
      </c>
      <c r="L31" s="790">
        <f>K31+J31</f>
        <v>695.9159999999999</v>
      </c>
      <c r="M31" s="791">
        <f t="shared" si="4"/>
        <v>0.0017330313898758299</v>
      </c>
      <c r="N31" s="790">
        <v>650.1390000000001</v>
      </c>
      <c r="O31" s="790">
        <v>62.604000000000006</v>
      </c>
      <c r="P31" s="790">
        <f>O31+N31</f>
        <v>712.7430000000002</v>
      </c>
      <c r="Q31" s="792">
        <f t="shared" si="16"/>
        <v>-0.023608790265215118</v>
      </c>
    </row>
    <row r="32" spans="1:17" s="787" customFormat="1" ht="18" customHeight="1">
      <c r="A32" s="782" t="s">
        <v>200</v>
      </c>
      <c r="B32" s="783">
        <f>SUM(B33:B36)</f>
        <v>768.4580000000001</v>
      </c>
      <c r="C32" s="784">
        <f>SUM(C33:C36)</f>
        <v>682.03</v>
      </c>
      <c r="D32" s="784">
        <f t="shared" si="18"/>
        <v>1450.488</v>
      </c>
      <c r="E32" s="785">
        <f t="shared" si="1"/>
        <v>0.0362305444675351</v>
      </c>
      <c r="F32" s="783">
        <f>SUM(F33:F36)</f>
        <v>1451.927</v>
      </c>
      <c r="G32" s="784">
        <f>SUM(G33:G36)</f>
        <v>936.085</v>
      </c>
      <c r="H32" s="784">
        <f t="shared" si="19"/>
        <v>2388.0119999999997</v>
      </c>
      <c r="I32" s="786">
        <f t="shared" si="17"/>
        <v>-0.39259601710544156</v>
      </c>
      <c r="J32" s="783">
        <f>SUM(J33:J36)</f>
        <v>6414.777999999999</v>
      </c>
      <c r="K32" s="784">
        <f>SUM(K33:K36)</f>
        <v>4443.448</v>
      </c>
      <c r="L32" s="784">
        <f t="shared" si="20"/>
        <v>10858.225999999999</v>
      </c>
      <c r="M32" s="785">
        <f t="shared" si="4"/>
        <v>0.02704011187609693</v>
      </c>
      <c r="N32" s="783">
        <f>SUM(N33:N36)</f>
        <v>18030.586000000003</v>
      </c>
      <c r="O32" s="784">
        <f>SUM(O33:O36)</f>
        <v>12048.484000000004</v>
      </c>
      <c r="P32" s="784">
        <f t="shared" si="21"/>
        <v>30079.070000000007</v>
      </c>
      <c r="Q32" s="786">
        <f t="shared" si="16"/>
        <v>-0.6390105811117166</v>
      </c>
    </row>
    <row r="33" spans="1:17" ht="18" customHeight="1">
      <c r="A33" s="788" t="s">
        <v>235</v>
      </c>
      <c r="B33" s="789">
        <v>564.373</v>
      </c>
      <c r="C33" s="790">
        <v>629.925</v>
      </c>
      <c r="D33" s="790">
        <f t="shared" si="18"/>
        <v>1194.298</v>
      </c>
      <c r="E33" s="791">
        <f t="shared" si="1"/>
        <v>0.029831385572640538</v>
      </c>
      <c r="F33" s="789">
        <v>1180.11</v>
      </c>
      <c r="G33" s="790">
        <v>738.826</v>
      </c>
      <c r="H33" s="790">
        <f t="shared" si="19"/>
        <v>1918.936</v>
      </c>
      <c r="I33" s="792">
        <f t="shared" si="17"/>
        <v>-0.37762489212772077</v>
      </c>
      <c r="J33" s="789">
        <v>5667.58</v>
      </c>
      <c r="K33" s="790">
        <v>3393.1340000000005</v>
      </c>
      <c r="L33" s="790">
        <f t="shared" si="20"/>
        <v>9060.714</v>
      </c>
      <c r="M33" s="791">
        <f t="shared" si="4"/>
        <v>0.0225637889870148</v>
      </c>
      <c r="N33" s="790">
        <v>15630.851000000002</v>
      </c>
      <c r="O33" s="790">
        <v>8936.253000000002</v>
      </c>
      <c r="P33" s="790">
        <f t="shared" si="21"/>
        <v>24567.104000000007</v>
      </c>
      <c r="Q33" s="792">
        <f t="shared" si="16"/>
        <v>-0.6311851002055433</v>
      </c>
    </row>
    <row r="34" spans="1:17" ht="18" customHeight="1">
      <c r="A34" s="788" t="s">
        <v>250</v>
      </c>
      <c r="B34" s="789">
        <v>140.86200000000002</v>
      </c>
      <c r="C34" s="790"/>
      <c r="D34" s="790">
        <f>C34+B34</f>
        <v>140.86200000000002</v>
      </c>
      <c r="E34" s="791">
        <f t="shared" si="1"/>
        <v>0.00351847581971442</v>
      </c>
      <c r="F34" s="789">
        <v>57.047000000000004</v>
      </c>
      <c r="G34" s="790">
        <v>8.553</v>
      </c>
      <c r="H34" s="790">
        <f>G34+F34</f>
        <v>65.60000000000001</v>
      </c>
      <c r="I34" s="792">
        <f>IF(ISERROR(D34/H34-1),"         /0",(D34/H34-1))</f>
        <v>1.1472865853658538</v>
      </c>
      <c r="J34" s="789">
        <v>252.36900000000003</v>
      </c>
      <c r="K34" s="790">
        <v>43.478</v>
      </c>
      <c r="L34" s="790">
        <f>K34+J34</f>
        <v>295.84700000000004</v>
      </c>
      <c r="M34" s="791">
        <f t="shared" si="4"/>
        <v>0.0007367442875298093</v>
      </c>
      <c r="N34" s="790">
        <v>96.298</v>
      </c>
      <c r="O34" s="790">
        <v>10.189</v>
      </c>
      <c r="P34" s="790">
        <f>O34+N34</f>
        <v>106.487</v>
      </c>
      <c r="Q34" s="792">
        <f t="shared" si="16"/>
        <v>1.7782452318123343</v>
      </c>
    </row>
    <row r="35" spans="1:17" ht="18" customHeight="1">
      <c r="A35" s="788" t="s">
        <v>236</v>
      </c>
      <c r="B35" s="789">
        <v>61.622</v>
      </c>
      <c r="C35" s="790">
        <v>52.105</v>
      </c>
      <c r="D35" s="790">
        <f t="shared" si="18"/>
        <v>113.727</v>
      </c>
      <c r="E35" s="791">
        <f t="shared" si="1"/>
        <v>0.0028406930154950363</v>
      </c>
      <c r="F35" s="789">
        <v>210.726</v>
      </c>
      <c r="G35" s="790">
        <v>98.55799999999999</v>
      </c>
      <c r="H35" s="790">
        <f>G35+F35</f>
        <v>309.284</v>
      </c>
      <c r="I35" s="792">
        <f>IF(ISERROR(D35/H35-1),"         /0",(D35/H35-1))</f>
        <v>-0.6322894168466522</v>
      </c>
      <c r="J35" s="789">
        <v>443.584</v>
      </c>
      <c r="K35" s="790">
        <v>1002.105</v>
      </c>
      <c r="L35" s="790">
        <f>K35+J35</f>
        <v>1445.689</v>
      </c>
      <c r="M35" s="791">
        <f t="shared" si="4"/>
        <v>0.0036001822303240606</v>
      </c>
      <c r="N35" s="790">
        <v>2279.805</v>
      </c>
      <c r="O35" s="790">
        <v>2162.129</v>
      </c>
      <c r="P35" s="790">
        <f>O35+N35</f>
        <v>4441.933999999999</v>
      </c>
      <c r="Q35" s="792">
        <f t="shared" si="16"/>
        <v>-0.6745361367368357</v>
      </c>
    </row>
    <row r="36" spans="1:17" ht="18" customHeight="1" thickBot="1">
      <c r="A36" s="788" t="s">
        <v>222</v>
      </c>
      <c r="B36" s="789">
        <v>1.601</v>
      </c>
      <c r="C36" s="790">
        <v>0</v>
      </c>
      <c r="D36" s="790">
        <f t="shared" si="18"/>
        <v>1.601</v>
      </c>
      <c r="E36" s="791">
        <f t="shared" si="1"/>
        <v>3.999005968510162E-05</v>
      </c>
      <c r="F36" s="789">
        <v>4.0440000000000005</v>
      </c>
      <c r="G36" s="790">
        <v>90.148</v>
      </c>
      <c r="H36" s="790">
        <f t="shared" si="19"/>
        <v>94.192</v>
      </c>
      <c r="I36" s="792">
        <f>IF(ISERROR(D36/H36-1),"         /0",(D36/H36-1))</f>
        <v>-0.9830028027857992</v>
      </c>
      <c r="J36" s="789">
        <v>51.245</v>
      </c>
      <c r="K36" s="790">
        <v>4.731</v>
      </c>
      <c r="L36" s="790">
        <f t="shared" si="20"/>
        <v>55.976</v>
      </c>
      <c r="M36" s="791">
        <f t="shared" si="4"/>
        <v>0.00013939637122826527</v>
      </c>
      <c r="N36" s="790">
        <v>23.631999999999998</v>
      </c>
      <c r="O36" s="790">
        <v>939.9130000000001</v>
      </c>
      <c r="P36" s="790">
        <f t="shared" si="21"/>
        <v>963.5450000000001</v>
      </c>
      <c r="Q36" s="792">
        <f t="shared" si="16"/>
        <v>-0.9419061901623692</v>
      </c>
    </row>
    <row r="37" spans="1:17" ht="18" customHeight="1" thickBot="1">
      <c r="A37" s="809" t="s">
        <v>206</v>
      </c>
      <c r="B37" s="810">
        <v>45.163999999999994</v>
      </c>
      <c r="C37" s="811">
        <v>0.517</v>
      </c>
      <c r="D37" s="811">
        <f t="shared" si="18"/>
        <v>45.681</v>
      </c>
      <c r="E37" s="812">
        <f t="shared" si="1"/>
        <v>0.0011410280552624156</v>
      </c>
      <c r="F37" s="810">
        <v>45.418000000000006</v>
      </c>
      <c r="G37" s="811">
        <v>0.71</v>
      </c>
      <c r="H37" s="811">
        <f t="shared" si="19"/>
        <v>46.12800000000001</v>
      </c>
      <c r="I37" s="813">
        <f t="shared" si="17"/>
        <v>-0.00969042663891806</v>
      </c>
      <c r="J37" s="810">
        <v>435.7060000000002</v>
      </c>
      <c r="K37" s="811">
        <v>26.639</v>
      </c>
      <c r="L37" s="811">
        <f t="shared" si="20"/>
        <v>462.3450000000002</v>
      </c>
      <c r="M37" s="812">
        <f t="shared" si="4"/>
        <v>0.0011513722891155556</v>
      </c>
      <c r="N37" s="810">
        <v>423.5459999999999</v>
      </c>
      <c r="O37" s="811">
        <v>1.465</v>
      </c>
      <c r="P37" s="811">
        <f t="shared" si="21"/>
        <v>425.01099999999985</v>
      </c>
      <c r="Q37" s="813">
        <f t="shared" si="16"/>
        <v>0.0878424323135174</v>
      </c>
    </row>
    <row r="38" ht="14.25">
      <c r="A38" s="226" t="s">
        <v>251</v>
      </c>
    </row>
    <row r="39" ht="14.25">
      <c r="A39" s="226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38:Q65536 I38:I65536 Q3:Q6 I3:I6">
    <cfRule type="cellIs" priority="1" dxfId="0" operator="lessThan" stopIfTrue="1">
      <formula>0</formula>
    </cfRule>
  </conditionalFormatting>
  <conditionalFormatting sqref="Q7:Q37 I7:I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5.28125" style="814" customWidth="1"/>
    <col min="2" max="2" width="8.421875" style="814" bestFit="1" customWidth="1"/>
    <col min="3" max="3" width="9.28125" style="814" bestFit="1" customWidth="1"/>
    <col min="4" max="4" width="8.421875" style="814" customWidth="1"/>
    <col min="5" max="5" width="10.8515625" style="814" bestFit="1" customWidth="1"/>
    <col min="6" max="6" width="8.421875" style="814" bestFit="1" customWidth="1"/>
    <col min="7" max="7" width="9.28125" style="814" bestFit="1" customWidth="1"/>
    <col min="8" max="8" width="8.421875" style="814" bestFit="1" customWidth="1"/>
    <col min="9" max="9" width="9.28125" style="814" customWidth="1"/>
    <col min="10" max="10" width="10.00390625" style="814" customWidth="1"/>
    <col min="11" max="11" width="9.8515625" style="814" customWidth="1"/>
    <col min="12" max="12" width="9.00390625" style="814" customWidth="1"/>
    <col min="13" max="13" width="10.8515625" style="814" bestFit="1" customWidth="1"/>
    <col min="14" max="14" width="9.140625" style="814" customWidth="1"/>
    <col min="15" max="15" width="10.00390625" style="814" customWidth="1"/>
    <col min="16" max="16" width="9.28125" style="814" customWidth="1"/>
    <col min="17" max="17" width="9.7109375" style="814" customWidth="1"/>
    <col min="18" max="16384" width="9.140625" style="814" customWidth="1"/>
  </cols>
  <sheetData>
    <row r="1" spans="16:17" ht="18.75" thickBot="1">
      <c r="P1" s="815" t="s">
        <v>0</v>
      </c>
      <c r="Q1" s="816"/>
    </row>
    <row r="2" ht="3.75" customHeight="1" thickBot="1"/>
    <row r="3" spans="1:17" ht="24" customHeight="1" thickBot="1">
      <c r="A3" s="817" t="s">
        <v>252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9"/>
    </row>
    <row r="4" spans="1:17" ht="15.75" customHeight="1" thickBot="1">
      <c r="A4" s="820" t="s">
        <v>240</v>
      </c>
      <c r="B4" s="821" t="s">
        <v>39</v>
      </c>
      <c r="C4" s="822"/>
      <c r="D4" s="822"/>
      <c r="E4" s="822"/>
      <c r="F4" s="822"/>
      <c r="G4" s="822"/>
      <c r="H4" s="822"/>
      <c r="I4" s="823"/>
      <c r="J4" s="821" t="s">
        <v>40</v>
      </c>
      <c r="K4" s="822"/>
      <c r="L4" s="822"/>
      <c r="M4" s="822"/>
      <c r="N4" s="822"/>
      <c r="O4" s="822"/>
      <c r="P4" s="822"/>
      <c r="Q4" s="823"/>
    </row>
    <row r="5" spans="1:17" s="831" customFormat="1" ht="26.25" customHeight="1">
      <c r="A5" s="824"/>
      <c r="B5" s="825" t="s">
        <v>41</v>
      </c>
      <c r="C5" s="826"/>
      <c r="D5" s="826"/>
      <c r="E5" s="827" t="s">
        <v>42</v>
      </c>
      <c r="F5" s="825" t="s">
        <v>43</v>
      </c>
      <c r="G5" s="826"/>
      <c r="H5" s="826"/>
      <c r="I5" s="828" t="s">
        <v>44</v>
      </c>
      <c r="J5" s="829" t="s">
        <v>210</v>
      </c>
      <c r="K5" s="830"/>
      <c r="L5" s="830"/>
      <c r="M5" s="827" t="s">
        <v>42</v>
      </c>
      <c r="N5" s="829" t="s">
        <v>211</v>
      </c>
      <c r="O5" s="830"/>
      <c r="P5" s="830"/>
      <c r="Q5" s="827" t="s">
        <v>44</v>
      </c>
    </row>
    <row r="6" spans="1:17" s="837" customFormat="1" ht="14.25" thickBot="1">
      <c r="A6" s="832"/>
      <c r="B6" s="833" t="s">
        <v>14</v>
      </c>
      <c r="C6" s="834" t="s">
        <v>15</v>
      </c>
      <c r="D6" s="834" t="s">
        <v>13</v>
      </c>
      <c r="E6" s="835"/>
      <c r="F6" s="833" t="s">
        <v>14</v>
      </c>
      <c r="G6" s="834" t="s">
        <v>15</v>
      </c>
      <c r="H6" s="834" t="s">
        <v>13</v>
      </c>
      <c r="I6" s="836"/>
      <c r="J6" s="833" t="s">
        <v>14</v>
      </c>
      <c r="K6" s="834" t="s">
        <v>15</v>
      </c>
      <c r="L6" s="834" t="s">
        <v>13</v>
      </c>
      <c r="M6" s="835"/>
      <c r="N6" s="833" t="s">
        <v>14</v>
      </c>
      <c r="O6" s="834" t="s">
        <v>15</v>
      </c>
      <c r="P6" s="834" t="s">
        <v>13</v>
      </c>
      <c r="Q6" s="835"/>
    </row>
    <row r="7" spans="1:17" s="844" customFormat="1" ht="18" customHeight="1" thickBot="1">
      <c r="A7" s="838" t="s">
        <v>4</v>
      </c>
      <c r="B7" s="839">
        <f>B8+B22+B30+B37+B45+B51</f>
        <v>24287.879000000004</v>
      </c>
      <c r="C7" s="840">
        <f>C8+C22+C30+C37+C45+C51</f>
        <v>15747.070000000002</v>
      </c>
      <c r="D7" s="841">
        <f>C7+B7</f>
        <v>40034.94900000001</v>
      </c>
      <c r="E7" s="842">
        <f aca="true" t="shared" si="0" ref="E7:E51">D7/$D$7</f>
        <v>1</v>
      </c>
      <c r="F7" s="839">
        <f>F8+F22+F30+F37+F45+F51</f>
        <v>23934.812</v>
      </c>
      <c r="G7" s="840">
        <f>G8+G22+G30+G37+G45+G51</f>
        <v>15866.593999999997</v>
      </c>
      <c r="H7" s="841">
        <f>G7+F7</f>
        <v>39801.406</v>
      </c>
      <c r="I7" s="843">
        <f>IF(ISERROR(D7/H7-1),"         /0",(D7/H7-1))</f>
        <v>0.0058677072865216395</v>
      </c>
      <c r="J7" s="839">
        <f>J8+J22+J30+J37+J45+J51</f>
        <v>260403.474</v>
      </c>
      <c r="K7" s="840">
        <f>K8+K22+K30+K37+K45+K51</f>
        <v>141156.47699999998</v>
      </c>
      <c r="L7" s="841">
        <f>K7+J7</f>
        <v>401559.951</v>
      </c>
      <c r="M7" s="842">
        <f aca="true" t="shared" si="1" ref="M7:M51">L7/$L$7</f>
        <v>1</v>
      </c>
      <c r="N7" s="839">
        <f>N8+N22+N30+N37+N45+N51</f>
        <v>291027.345</v>
      </c>
      <c r="O7" s="840">
        <f>O8+O22+O30+O37+O45+O51</f>
        <v>174245.94199999995</v>
      </c>
      <c r="P7" s="841">
        <f>O7+N7</f>
        <v>465273.2869999999</v>
      </c>
      <c r="Q7" s="843">
        <f>IF(ISERROR(L7/P7-1),"         /0",(L7/P7-1))</f>
        <v>-0.13693744683003883</v>
      </c>
    </row>
    <row r="8" spans="1:17" s="850" customFormat="1" ht="18" customHeight="1">
      <c r="A8" s="845" t="s">
        <v>212</v>
      </c>
      <c r="B8" s="846">
        <f>SUM(B9:B21)</f>
        <v>15626.907000000005</v>
      </c>
      <c r="C8" s="847">
        <f>SUM(C9:C21)</f>
        <v>8153.122000000002</v>
      </c>
      <c r="D8" s="847">
        <f>C8+B8</f>
        <v>23780.029000000006</v>
      </c>
      <c r="E8" s="848">
        <f t="shared" si="0"/>
        <v>0.5939817482969693</v>
      </c>
      <c r="F8" s="846">
        <f>SUM(F9:F21)</f>
        <v>14368.202</v>
      </c>
      <c r="G8" s="847">
        <f>SUM(G9:G21)</f>
        <v>7801.9479999999985</v>
      </c>
      <c r="H8" s="847">
        <f>G8+F8</f>
        <v>22170.149999999998</v>
      </c>
      <c r="I8" s="849">
        <f>IF(ISERROR(D8/H8-1),"         /0",(D8/H8-1))</f>
        <v>0.07261470941784376</v>
      </c>
      <c r="J8" s="846">
        <f>SUM(J9:J21)</f>
        <v>172998.849</v>
      </c>
      <c r="K8" s="847">
        <f>SUM(K9:K21)</f>
        <v>75852.402</v>
      </c>
      <c r="L8" s="847">
        <f>K8+J8</f>
        <v>248851.251</v>
      </c>
      <c r="M8" s="848">
        <f t="shared" si="1"/>
        <v>0.6197113292306383</v>
      </c>
      <c r="N8" s="846">
        <f>SUM(N9:N21)</f>
        <v>179599.73299999995</v>
      </c>
      <c r="O8" s="847">
        <f>SUM(O9:O21)</f>
        <v>88985.29799999998</v>
      </c>
      <c r="P8" s="847">
        <f>O8+N8</f>
        <v>268585.03099999996</v>
      </c>
      <c r="Q8" s="849">
        <f>IF(ISERROR(L8/P8-1),"         /0",(L8/P8-1))</f>
        <v>-0.07347311920745114</v>
      </c>
    </row>
    <row r="9" spans="1:17" ht="18" customHeight="1">
      <c r="A9" s="851" t="s">
        <v>59</v>
      </c>
      <c r="B9" s="852">
        <v>4142.169</v>
      </c>
      <c r="C9" s="853">
        <v>4270.09</v>
      </c>
      <c r="D9" s="853">
        <f>C9+B9</f>
        <v>8412.259</v>
      </c>
      <c r="E9" s="854">
        <f t="shared" si="0"/>
        <v>0.2101228853819696</v>
      </c>
      <c r="F9" s="852">
        <v>4248.769</v>
      </c>
      <c r="G9" s="853">
        <v>3133.49</v>
      </c>
      <c r="H9" s="853">
        <f>G9+F9</f>
        <v>7382.259</v>
      </c>
      <c r="I9" s="855">
        <f>IF(ISERROR(D9/H9-1),"         /0",(D9/H9-1))</f>
        <v>0.13952368780342161</v>
      </c>
      <c r="J9" s="852">
        <v>46193.68600000001</v>
      </c>
      <c r="K9" s="853">
        <v>31608.603999999996</v>
      </c>
      <c r="L9" s="853">
        <f>K9+J9</f>
        <v>77802.29000000001</v>
      </c>
      <c r="M9" s="854">
        <f t="shared" si="1"/>
        <v>0.1937501232537007</v>
      </c>
      <c r="N9" s="853">
        <v>55109.713999999985</v>
      </c>
      <c r="O9" s="853">
        <v>38573.651999999995</v>
      </c>
      <c r="P9" s="853">
        <f>O9+N9</f>
        <v>93683.36599999998</v>
      </c>
      <c r="Q9" s="855">
        <f>IF(ISERROR(L9/P9-1),"         /0",(L9/P9-1))</f>
        <v>-0.16951863151458468</v>
      </c>
    </row>
    <row r="10" spans="1:17" ht="18" customHeight="1">
      <c r="A10" s="851" t="s">
        <v>92</v>
      </c>
      <c r="B10" s="852">
        <v>3284.331</v>
      </c>
      <c r="C10" s="853">
        <v>1208.287</v>
      </c>
      <c r="D10" s="853">
        <f>C10+B10</f>
        <v>4492.618</v>
      </c>
      <c r="E10" s="854">
        <f t="shared" si="0"/>
        <v>0.11221740284969514</v>
      </c>
      <c r="F10" s="852"/>
      <c r="G10" s="853"/>
      <c r="H10" s="853">
        <f>G10+F10</f>
        <v>0</v>
      </c>
      <c r="I10" s="855" t="str">
        <f>IF(ISERROR(D10/H10-1),"         /0",(D10/H10-1))</f>
        <v>         /0</v>
      </c>
      <c r="J10" s="852">
        <v>19014.774</v>
      </c>
      <c r="K10" s="853">
        <v>7722.888000000001</v>
      </c>
      <c r="L10" s="853">
        <f>K10+J10</f>
        <v>26737.662000000004</v>
      </c>
      <c r="M10" s="854">
        <f t="shared" si="1"/>
        <v>0.06658448367028515</v>
      </c>
      <c r="N10" s="853"/>
      <c r="O10" s="853"/>
      <c r="P10" s="853">
        <f>O10+N10</f>
        <v>0</v>
      </c>
      <c r="Q10" s="855" t="str">
        <f>IF(ISERROR(L10/P10-1),"         /0",(L10/P10-1))</f>
        <v>         /0</v>
      </c>
    </row>
    <row r="11" spans="1:17" ht="18" customHeight="1">
      <c r="A11" s="851" t="s">
        <v>93</v>
      </c>
      <c r="B11" s="852">
        <v>3397.61</v>
      </c>
      <c r="C11" s="853">
        <v>1088.742</v>
      </c>
      <c r="D11" s="853">
        <f>C11+B11</f>
        <v>4486.352</v>
      </c>
      <c r="E11" s="854">
        <f t="shared" si="0"/>
        <v>0.11206088959923488</v>
      </c>
      <c r="F11" s="852">
        <v>3322.837</v>
      </c>
      <c r="G11" s="853">
        <v>1415.409</v>
      </c>
      <c r="H11" s="853">
        <f>G11+F11</f>
        <v>4738.246</v>
      </c>
      <c r="I11" s="855">
        <f>IF(ISERROR(D11/H11-1),"         /0",(D11/H11-1))</f>
        <v>-0.053161866226447585</v>
      </c>
      <c r="J11" s="852">
        <v>42347.596</v>
      </c>
      <c r="K11" s="853">
        <v>11701.606</v>
      </c>
      <c r="L11" s="853">
        <f>K11+J11</f>
        <v>54049.202</v>
      </c>
      <c r="M11" s="854">
        <f t="shared" si="1"/>
        <v>0.13459808894139444</v>
      </c>
      <c r="N11" s="853">
        <v>40776.38</v>
      </c>
      <c r="O11" s="853">
        <v>12912.005</v>
      </c>
      <c r="P11" s="853">
        <f>O11+N11</f>
        <v>53688.384999999995</v>
      </c>
      <c r="Q11" s="855">
        <f>IF(ISERROR(L11/P11-1),"         /0",(L11/P11-1))</f>
        <v>0.006720578389534326</v>
      </c>
    </row>
    <row r="12" spans="1:17" ht="18" customHeight="1">
      <c r="A12" s="851" t="s">
        <v>95</v>
      </c>
      <c r="B12" s="852">
        <v>1789.627</v>
      </c>
      <c r="C12" s="853">
        <v>394.728</v>
      </c>
      <c r="D12" s="853">
        <f aca="true" t="shared" si="2" ref="D12:D21">C12+B12</f>
        <v>2184.355</v>
      </c>
      <c r="E12" s="854">
        <f t="shared" si="0"/>
        <v>0.05456120351246106</v>
      </c>
      <c r="F12" s="852">
        <v>3303.394</v>
      </c>
      <c r="G12" s="853">
        <v>1666.813</v>
      </c>
      <c r="H12" s="853">
        <f aca="true" t="shared" si="3" ref="H12:H21">G12+F12</f>
        <v>4970.207</v>
      </c>
      <c r="I12" s="855">
        <f aca="true" t="shared" si="4" ref="I12:I21">IF(ISERROR(D12/H12-1),"         /0",(D12/H12-1))</f>
        <v>-0.5605102564138678</v>
      </c>
      <c r="J12" s="852">
        <v>33097.586</v>
      </c>
      <c r="K12" s="853">
        <v>11347.876</v>
      </c>
      <c r="L12" s="853">
        <f aca="true" t="shared" si="5" ref="L12:L21">K12+J12</f>
        <v>44445.462</v>
      </c>
      <c r="M12" s="854">
        <f t="shared" si="1"/>
        <v>0.11068200872452044</v>
      </c>
      <c r="N12" s="853">
        <v>43844.36599999999</v>
      </c>
      <c r="O12" s="853">
        <v>18367.952999999998</v>
      </c>
      <c r="P12" s="853">
        <f aca="true" t="shared" si="6" ref="P12:P21">O12+N12</f>
        <v>62212.31899999999</v>
      </c>
      <c r="Q12" s="855">
        <f aca="true" t="shared" si="7" ref="Q12:Q21">IF(ISERROR(L12/P12-1),"         /0",(L12/P12-1))</f>
        <v>-0.2855842264937912</v>
      </c>
    </row>
    <row r="13" spans="1:17" ht="18" customHeight="1">
      <c r="A13" s="851" t="s">
        <v>96</v>
      </c>
      <c r="B13" s="852">
        <v>1135.505</v>
      </c>
      <c r="C13" s="853">
        <v>254.493</v>
      </c>
      <c r="D13" s="853">
        <f t="shared" si="2"/>
        <v>1389.998</v>
      </c>
      <c r="E13" s="854">
        <f t="shared" si="0"/>
        <v>0.03471961460472948</v>
      </c>
      <c r="F13" s="852">
        <v>690.595</v>
      </c>
      <c r="G13" s="853">
        <v>188.646</v>
      </c>
      <c r="H13" s="853">
        <f t="shared" si="3"/>
        <v>879.241</v>
      </c>
      <c r="I13" s="855">
        <f t="shared" si="4"/>
        <v>0.5809067138588853</v>
      </c>
      <c r="J13" s="852">
        <v>9675.955999999998</v>
      </c>
      <c r="K13" s="853">
        <v>1818.544</v>
      </c>
      <c r="L13" s="853">
        <f t="shared" si="5"/>
        <v>11494.499999999998</v>
      </c>
      <c r="M13" s="854">
        <f t="shared" si="1"/>
        <v>0.028624617498272376</v>
      </c>
      <c r="N13" s="853">
        <v>8865.821</v>
      </c>
      <c r="O13" s="853">
        <v>1818.731</v>
      </c>
      <c r="P13" s="853">
        <f t="shared" si="6"/>
        <v>10684.552</v>
      </c>
      <c r="Q13" s="855">
        <f t="shared" si="7"/>
        <v>0.07580551809752989</v>
      </c>
    </row>
    <row r="14" spans="1:17" ht="18" customHeight="1">
      <c r="A14" s="851" t="s">
        <v>47</v>
      </c>
      <c r="B14" s="852">
        <v>610.8170000000001</v>
      </c>
      <c r="C14" s="853">
        <v>254.56399999999996</v>
      </c>
      <c r="D14" s="853">
        <f t="shared" si="2"/>
        <v>865.3810000000001</v>
      </c>
      <c r="E14" s="854">
        <f t="shared" si="0"/>
        <v>0.021615638875923132</v>
      </c>
      <c r="F14" s="852">
        <v>787.833</v>
      </c>
      <c r="G14" s="853">
        <v>309.579</v>
      </c>
      <c r="H14" s="853">
        <f t="shared" si="3"/>
        <v>1097.412</v>
      </c>
      <c r="I14" s="855">
        <f t="shared" si="4"/>
        <v>-0.2114347209616807</v>
      </c>
      <c r="J14" s="852">
        <v>6053.807</v>
      </c>
      <c r="K14" s="853">
        <v>2321.696</v>
      </c>
      <c r="L14" s="853">
        <f t="shared" si="5"/>
        <v>8375.503</v>
      </c>
      <c r="M14" s="854">
        <f t="shared" si="1"/>
        <v>0.020857416132118216</v>
      </c>
      <c r="N14" s="853">
        <v>7514.4169999999995</v>
      </c>
      <c r="O14" s="853">
        <v>2900.4450000000006</v>
      </c>
      <c r="P14" s="853">
        <f t="shared" si="6"/>
        <v>10414.862000000001</v>
      </c>
      <c r="Q14" s="855">
        <f t="shared" si="7"/>
        <v>-0.19581238810461432</v>
      </c>
    </row>
    <row r="15" spans="1:17" ht="18" customHeight="1">
      <c r="A15" s="851" t="s">
        <v>98</v>
      </c>
      <c r="B15" s="852">
        <v>330.895</v>
      </c>
      <c r="C15" s="853">
        <v>162.313</v>
      </c>
      <c r="D15" s="853">
        <f t="shared" si="2"/>
        <v>493.20799999999997</v>
      </c>
      <c r="E15" s="854">
        <f t="shared" si="0"/>
        <v>0.012319436200605622</v>
      </c>
      <c r="F15" s="852">
        <v>224.567</v>
      </c>
      <c r="G15" s="853">
        <v>125.919</v>
      </c>
      <c r="H15" s="853">
        <f t="shared" si="3"/>
        <v>350.486</v>
      </c>
      <c r="I15" s="855">
        <f t="shared" si="4"/>
        <v>0.407211700324692</v>
      </c>
      <c r="J15" s="852">
        <v>3106.9820000000004</v>
      </c>
      <c r="K15" s="853">
        <v>1425.422</v>
      </c>
      <c r="L15" s="853">
        <f t="shared" si="5"/>
        <v>4532.404</v>
      </c>
      <c r="M15" s="854">
        <f t="shared" si="1"/>
        <v>0.01128699211341422</v>
      </c>
      <c r="N15" s="853">
        <v>2739.856</v>
      </c>
      <c r="O15" s="853">
        <v>1326.279</v>
      </c>
      <c r="P15" s="853">
        <f t="shared" si="6"/>
        <v>4066.135</v>
      </c>
      <c r="Q15" s="855">
        <f t="shared" si="7"/>
        <v>0.11467130333842834</v>
      </c>
    </row>
    <row r="16" spans="1:17" ht="18" customHeight="1">
      <c r="A16" s="851" t="s">
        <v>69</v>
      </c>
      <c r="B16" s="852">
        <v>138.74</v>
      </c>
      <c r="C16" s="853">
        <v>118.48700000000001</v>
      </c>
      <c r="D16" s="853">
        <f t="shared" si="2"/>
        <v>257.22700000000003</v>
      </c>
      <c r="E16" s="854">
        <f t="shared" si="0"/>
        <v>0.0064250612633476815</v>
      </c>
      <c r="F16" s="852">
        <v>139.46800000000002</v>
      </c>
      <c r="G16" s="853">
        <v>124.029</v>
      </c>
      <c r="H16" s="853">
        <f t="shared" si="3"/>
        <v>263.497</v>
      </c>
      <c r="I16" s="855">
        <f t="shared" si="4"/>
        <v>-0.023795337328318622</v>
      </c>
      <c r="J16" s="852">
        <v>1251.235</v>
      </c>
      <c r="K16" s="853">
        <v>1008.688</v>
      </c>
      <c r="L16" s="853">
        <f t="shared" si="5"/>
        <v>2259.923</v>
      </c>
      <c r="M16" s="854">
        <f t="shared" si="1"/>
        <v>0.005627859537217644</v>
      </c>
      <c r="N16" s="853">
        <v>2165.463</v>
      </c>
      <c r="O16" s="853">
        <v>1440.65</v>
      </c>
      <c r="P16" s="853">
        <f t="shared" si="6"/>
        <v>3606.1130000000003</v>
      </c>
      <c r="Q16" s="855">
        <f t="shared" si="7"/>
        <v>-0.3733077693350154</v>
      </c>
    </row>
    <row r="17" spans="1:17" ht="18" customHeight="1">
      <c r="A17" s="851" t="s">
        <v>100</v>
      </c>
      <c r="B17" s="852">
        <v>231.15</v>
      </c>
      <c r="C17" s="853">
        <v>1.032</v>
      </c>
      <c r="D17" s="853">
        <f t="shared" si="2"/>
        <v>232.18200000000002</v>
      </c>
      <c r="E17" s="854">
        <f t="shared" si="0"/>
        <v>0.0057994828468496355</v>
      </c>
      <c r="F17" s="852">
        <v>536.994</v>
      </c>
      <c r="G17" s="853"/>
      <c r="H17" s="853">
        <f t="shared" si="3"/>
        <v>536.994</v>
      </c>
      <c r="I17" s="855">
        <f t="shared" si="4"/>
        <v>-0.5676264539268595</v>
      </c>
      <c r="J17" s="852">
        <v>5475.655</v>
      </c>
      <c r="K17" s="853">
        <v>33.089</v>
      </c>
      <c r="L17" s="853">
        <f t="shared" si="5"/>
        <v>5508.744</v>
      </c>
      <c r="M17" s="854">
        <f t="shared" si="1"/>
        <v>0.01371836007620192</v>
      </c>
      <c r="N17" s="853">
        <v>5818.448000000001</v>
      </c>
      <c r="O17" s="853"/>
      <c r="P17" s="853">
        <f t="shared" si="6"/>
        <v>5818.448000000001</v>
      </c>
      <c r="Q17" s="855">
        <f t="shared" si="7"/>
        <v>-0.053227939821753445</v>
      </c>
    </row>
    <row r="18" spans="1:17" ht="18" customHeight="1">
      <c r="A18" s="851" t="s">
        <v>101</v>
      </c>
      <c r="B18" s="852">
        <v>146.378</v>
      </c>
      <c r="C18" s="853">
        <v>64.568</v>
      </c>
      <c r="D18" s="853">
        <f t="shared" si="2"/>
        <v>210.94599999999997</v>
      </c>
      <c r="E18" s="854">
        <f t="shared" si="0"/>
        <v>0.005269046302519329</v>
      </c>
      <c r="F18" s="852">
        <v>680.438</v>
      </c>
      <c r="G18" s="853">
        <v>138.879</v>
      </c>
      <c r="H18" s="853">
        <f t="shared" si="3"/>
        <v>819.317</v>
      </c>
      <c r="I18" s="855">
        <f t="shared" si="4"/>
        <v>-0.7425343304239995</v>
      </c>
      <c r="J18" s="852">
        <v>2874.7480000000005</v>
      </c>
      <c r="K18" s="853">
        <v>1226.168</v>
      </c>
      <c r="L18" s="853">
        <f t="shared" si="5"/>
        <v>4100.916</v>
      </c>
      <c r="M18" s="854">
        <f t="shared" si="1"/>
        <v>0.010212462646704527</v>
      </c>
      <c r="N18" s="853">
        <v>6046.045000000001</v>
      </c>
      <c r="O18" s="853">
        <v>4074.1079999999997</v>
      </c>
      <c r="P18" s="853">
        <f t="shared" si="6"/>
        <v>10120.153</v>
      </c>
      <c r="Q18" s="855">
        <f t="shared" si="7"/>
        <v>-0.5947772726360956</v>
      </c>
    </row>
    <row r="19" spans="1:17" ht="18" customHeight="1">
      <c r="A19" s="851" t="s">
        <v>94</v>
      </c>
      <c r="B19" s="852">
        <v>11.93</v>
      </c>
      <c r="C19" s="853">
        <v>194.486</v>
      </c>
      <c r="D19" s="853">
        <f t="shared" si="2"/>
        <v>206.416</v>
      </c>
      <c r="E19" s="854">
        <f t="shared" si="0"/>
        <v>0.005155895165496525</v>
      </c>
      <c r="F19" s="852">
        <v>216.025</v>
      </c>
      <c r="G19" s="853">
        <v>647.648</v>
      </c>
      <c r="H19" s="853">
        <f t="shared" si="3"/>
        <v>863.673</v>
      </c>
      <c r="I19" s="855">
        <f t="shared" si="4"/>
        <v>-0.7610021385408599</v>
      </c>
      <c r="J19" s="852">
        <v>1311.298</v>
      </c>
      <c r="K19" s="853">
        <v>4392.832</v>
      </c>
      <c r="L19" s="853">
        <f t="shared" si="5"/>
        <v>5704.13</v>
      </c>
      <c r="M19" s="854">
        <f t="shared" si="1"/>
        <v>0.01420492752276484</v>
      </c>
      <c r="N19" s="853">
        <v>724.868</v>
      </c>
      <c r="O19" s="853">
        <v>4758.103</v>
      </c>
      <c r="P19" s="853">
        <f t="shared" si="6"/>
        <v>5482.9710000000005</v>
      </c>
      <c r="Q19" s="855">
        <f t="shared" si="7"/>
        <v>0.04033561366638638</v>
      </c>
    </row>
    <row r="20" spans="1:17" ht="18" customHeight="1">
      <c r="A20" s="851" t="s">
        <v>97</v>
      </c>
      <c r="B20" s="852">
        <v>155.906</v>
      </c>
      <c r="C20" s="853"/>
      <c r="D20" s="853">
        <f t="shared" si="2"/>
        <v>155.906</v>
      </c>
      <c r="E20" s="854">
        <f t="shared" si="0"/>
        <v>0.0038942474986042815</v>
      </c>
      <c r="F20" s="852"/>
      <c r="G20" s="853"/>
      <c r="H20" s="853">
        <f t="shared" si="3"/>
        <v>0</v>
      </c>
      <c r="I20" s="855" t="str">
        <f t="shared" si="4"/>
        <v>         /0</v>
      </c>
      <c r="J20" s="852">
        <v>268.457</v>
      </c>
      <c r="K20" s="853">
        <v>17.04</v>
      </c>
      <c r="L20" s="853">
        <f t="shared" si="5"/>
        <v>285.497</v>
      </c>
      <c r="M20" s="854">
        <f t="shared" si="1"/>
        <v>0.0007109698048548671</v>
      </c>
      <c r="N20" s="853"/>
      <c r="O20" s="853"/>
      <c r="P20" s="853">
        <f t="shared" si="6"/>
        <v>0</v>
      </c>
      <c r="Q20" s="855" t="str">
        <f t="shared" si="7"/>
        <v>         /0</v>
      </c>
    </row>
    <row r="21" spans="1:17" ht="18" customHeight="1" thickBot="1">
      <c r="A21" s="851" t="s">
        <v>103</v>
      </c>
      <c r="B21" s="852">
        <v>251.849</v>
      </c>
      <c r="C21" s="853">
        <v>141.332</v>
      </c>
      <c r="D21" s="853">
        <f t="shared" si="2"/>
        <v>393.181</v>
      </c>
      <c r="E21" s="854">
        <f t="shared" si="0"/>
        <v>0.009820944195532757</v>
      </c>
      <c r="F21" s="852">
        <v>217.282</v>
      </c>
      <c r="G21" s="853">
        <v>51.535999999999994</v>
      </c>
      <c r="H21" s="853">
        <f t="shared" si="3"/>
        <v>268.818</v>
      </c>
      <c r="I21" s="855">
        <f t="shared" si="4"/>
        <v>0.46262899061818774</v>
      </c>
      <c r="J21" s="852">
        <v>2327.0689999999995</v>
      </c>
      <c r="K21" s="853">
        <v>1227.9489999999998</v>
      </c>
      <c r="L21" s="853">
        <f t="shared" si="5"/>
        <v>3555.017999999999</v>
      </c>
      <c r="M21" s="854">
        <f t="shared" si="1"/>
        <v>0.008853019309189025</v>
      </c>
      <c r="N21" s="853">
        <v>5994.355</v>
      </c>
      <c r="O21" s="853">
        <v>2813.372</v>
      </c>
      <c r="P21" s="853">
        <f t="shared" si="6"/>
        <v>8807.726999999999</v>
      </c>
      <c r="Q21" s="855">
        <f t="shared" si="7"/>
        <v>-0.5963750920072796</v>
      </c>
    </row>
    <row r="22" spans="1:17" s="850" customFormat="1" ht="18" customHeight="1">
      <c r="A22" s="845" t="s">
        <v>173</v>
      </c>
      <c r="B22" s="846">
        <f>SUM(B23:B29)</f>
        <v>2608.485</v>
      </c>
      <c r="C22" s="847">
        <f>SUM(C23:C29)</f>
        <v>3802.879</v>
      </c>
      <c r="D22" s="847">
        <f aca="true" t="shared" si="8" ref="D22:D38">C22+B22</f>
        <v>6411.364</v>
      </c>
      <c r="E22" s="848">
        <f t="shared" si="0"/>
        <v>0.1601441780280524</v>
      </c>
      <c r="F22" s="846">
        <f>SUM(F23:F29)</f>
        <v>3171.531</v>
      </c>
      <c r="G22" s="847">
        <f>SUM(G23:G29)</f>
        <v>3943.119</v>
      </c>
      <c r="H22" s="847">
        <f aca="true" t="shared" si="9" ref="H22:H29">G22+F22</f>
        <v>7114.65</v>
      </c>
      <c r="I22" s="849">
        <f aca="true" t="shared" si="10" ref="I22:I38">IF(ISERROR(D22/H22-1),"         /0",(D22/H22-1))</f>
        <v>-0.09885040023051028</v>
      </c>
      <c r="J22" s="846">
        <f>SUM(J23:J29)</f>
        <v>28310.132999999998</v>
      </c>
      <c r="K22" s="847">
        <f>SUM(K23:K29)</f>
        <v>34420.397</v>
      </c>
      <c r="L22" s="847">
        <f aca="true" t="shared" si="11" ref="L22:L29">K22+J22</f>
        <v>62730.53</v>
      </c>
      <c r="M22" s="848">
        <f t="shared" si="1"/>
        <v>0.15621709745651402</v>
      </c>
      <c r="N22" s="846">
        <f>SUM(N23:N29)</f>
        <v>38654.090000000004</v>
      </c>
      <c r="O22" s="847">
        <f>SUM(O23:O29)</f>
        <v>41478.541999999994</v>
      </c>
      <c r="P22" s="847">
        <f aca="true" t="shared" si="12" ref="P22:P29">O22+N22</f>
        <v>80132.632</v>
      </c>
      <c r="Q22" s="849">
        <f aca="true" t="shared" si="13" ref="Q22:Q38">IF(ISERROR(L22/P22-1),"         /0",(L22/P22-1))</f>
        <v>-0.2171662350988296</v>
      </c>
    </row>
    <row r="23" spans="1:17" ht="18" customHeight="1">
      <c r="A23" s="856" t="s">
        <v>47</v>
      </c>
      <c r="B23" s="857">
        <v>1233.358</v>
      </c>
      <c r="C23" s="858">
        <v>1283.3419999999999</v>
      </c>
      <c r="D23" s="858">
        <f t="shared" si="8"/>
        <v>2516.7</v>
      </c>
      <c r="E23" s="859">
        <f t="shared" si="0"/>
        <v>0.06286257539631183</v>
      </c>
      <c r="F23" s="857">
        <v>953.2760000000001</v>
      </c>
      <c r="G23" s="858">
        <v>1309.53</v>
      </c>
      <c r="H23" s="858">
        <f t="shared" si="9"/>
        <v>2262.806</v>
      </c>
      <c r="I23" s="860">
        <f t="shared" si="10"/>
        <v>0.1122031672180468</v>
      </c>
      <c r="J23" s="857">
        <v>10402.167</v>
      </c>
      <c r="K23" s="858">
        <v>10285.785000000002</v>
      </c>
      <c r="L23" s="858">
        <f t="shared" si="11"/>
        <v>20687.952</v>
      </c>
      <c r="M23" s="859">
        <f t="shared" si="1"/>
        <v>0.051518962357877174</v>
      </c>
      <c r="N23" s="858">
        <v>11717.027000000002</v>
      </c>
      <c r="O23" s="858">
        <v>11399.258999999996</v>
      </c>
      <c r="P23" s="858">
        <f t="shared" si="12"/>
        <v>23116.286</v>
      </c>
      <c r="Q23" s="860">
        <f t="shared" si="13"/>
        <v>-0.10504862243009105</v>
      </c>
    </row>
    <row r="24" spans="1:17" ht="18" customHeight="1">
      <c r="A24" s="856" t="s">
        <v>59</v>
      </c>
      <c r="B24" s="857">
        <v>787.9380000000001</v>
      </c>
      <c r="C24" s="858">
        <v>671.9590000000001</v>
      </c>
      <c r="D24" s="858">
        <f t="shared" si="8"/>
        <v>1459.8970000000002</v>
      </c>
      <c r="E24" s="859">
        <f t="shared" si="0"/>
        <v>0.036465564124984896</v>
      </c>
      <c r="F24" s="857">
        <v>808.9639999999999</v>
      </c>
      <c r="G24" s="858">
        <v>1005.315</v>
      </c>
      <c r="H24" s="858">
        <f t="shared" si="9"/>
        <v>1814.279</v>
      </c>
      <c r="I24" s="860">
        <f t="shared" si="10"/>
        <v>-0.19532938428984725</v>
      </c>
      <c r="J24" s="857">
        <v>5932.216999999999</v>
      </c>
      <c r="K24" s="858">
        <v>7888.877999999999</v>
      </c>
      <c r="L24" s="858">
        <f t="shared" si="11"/>
        <v>13821.094999999998</v>
      </c>
      <c r="M24" s="859">
        <f t="shared" si="1"/>
        <v>0.034418509529103906</v>
      </c>
      <c r="N24" s="858">
        <v>6421.893</v>
      </c>
      <c r="O24" s="858">
        <v>10740.412999999999</v>
      </c>
      <c r="P24" s="858">
        <f t="shared" si="12"/>
        <v>17162.305999999997</v>
      </c>
      <c r="Q24" s="860">
        <f t="shared" si="13"/>
        <v>-0.19468310377404996</v>
      </c>
    </row>
    <row r="25" spans="1:17" ht="18" customHeight="1">
      <c r="A25" s="856" t="s">
        <v>92</v>
      </c>
      <c r="B25" s="857">
        <v>36.712</v>
      </c>
      <c r="C25" s="858">
        <v>828.201</v>
      </c>
      <c r="D25" s="858">
        <f t="shared" si="8"/>
        <v>864.913</v>
      </c>
      <c r="E25" s="859">
        <f t="shared" si="0"/>
        <v>0.0216039490895817</v>
      </c>
      <c r="F25" s="857"/>
      <c r="G25" s="858"/>
      <c r="H25" s="858">
        <f t="shared" si="9"/>
        <v>0</v>
      </c>
      <c r="I25" s="860" t="str">
        <f t="shared" si="10"/>
        <v>         /0</v>
      </c>
      <c r="J25" s="857">
        <v>36.712</v>
      </c>
      <c r="K25" s="858">
        <v>2321.62</v>
      </c>
      <c r="L25" s="858">
        <f t="shared" si="11"/>
        <v>2358.332</v>
      </c>
      <c r="M25" s="859">
        <f t="shared" si="1"/>
        <v>0.005872926306836809</v>
      </c>
      <c r="N25" s="858"/>
      <c r="O25" s="858"/>
      <c r="P25" s="858">
        <f t="shared" si="12"/>
        <v>0</v>
      </c>
      <c r="Q25" s="860" t="str">
        <f t="shared" si="13"/>
        <v>         /0</v>
      </c>
    </row>
    <row r="26" spans="1:17" ht="18" customHeight="1">
      <c r="A26" s="856" t="s">
        <v>57</v>
      </c>
      <c r="B26" s="857">
        <v>269.92600000000004</v>
      </c>
      <c r="C26" s="858">
        <v>319.834</v>
      </c>
      <c r="D26" s="858">
        <f t="shared" si="8"/>
        <v>589.76</v>
      </c>
      <c r="E26" s="859">
        <f t="shared" si="0"/>
        <v>0.014731129044275787</v>
      </c>
      <c r="F26" s="857">
        <v>768.898</v>
      </c>
      <c r="G26" s="858">
        <v>502.269</v>
      </c>
      <c r="H26" s="858">
        <f t="shared" si="9"/>
        <v>1271.167</v>
      </c>
      <c r="I26" s="860">
        <f t="shared" si="10"/>
        <v>-0.5360483712997584</v>
      </c>
      <c r="J26" s="857">
        <v>5475.789</v>
      </c>
      <c r="K26" s="858">
        <v>3891.4249999999993</v>
      </c>
      <c r="L26" s="858">
        <f t="shared" si="11"/>
        <v>9367.214</v>
      </c>
      <c r="M26" s="859">
        <f t="shared" si="1"/>
        <v>0.023327062314538433</v>
      </c>
      <c r="N26" s="858">
        <v>13199.794000000005</v>
      </c>
      <c r="O26" s="858">
        <v>6677.96</v>
      </c>
      <c r="P26" s="858">
        <f t="shared" si="12"/>
        <v>19877.754000000004</v>
      </c>
      <c r="Q26" s="860">
        <f t="shared" si="13"/>
        <v>-0.528758933227567</v>
      </c>
    </row>
    <row r="27" spans="1:17" ht="18" customHeight="1">
      <c r="A27" s="856" t="s">
        <v>96</v>
      </c>
      <c r="B27" s="857"/>
      <c r="C27" s="858">
        <v>208.215</v>
      </c>
      <c r="D27" s="858">
        <f t="shared" si="8"/>
        <v>208.215</v>
      </c>
      <c r="E27" s="859">
        <f t="shared" si="0"/>
        <v>0.005200830904018385</v>
      </c>
      <c r="F27" s="857"/>
      <c r="G27" s="858">
        <v>280.881</v>
      </c>
      <c r="H27" s="858">
        <f t="shared" si="9"/>
        <v>280.881</v>
      </c>
      <c r="I27" s="860">
        <f t="shared" si="10"/>
        <v>-0.2587074241404722</v>
      </c>
      <c r="J27" s="857"/>
      <c r="K27" s="858">
        <v>2451.0730000000003</v>
      </c>
      <c r="L27" s="858">
        <f t="shared" si="11"/>
        <v>2451.0730000000003</v>
      </c>
      <c r="M27" s="859">
        <f t="shared" si="1"/>
        <v>0.006103878123045195</v>
      </c>
      <c r="N27" s="858"/>
      <c r="O27" s="858">
        <v>3104.381</v>
      </c>
      <c r="P27" s="858">
        <f t="shared" si="12"/>
        <v>3104.381</v>
      </c>
      <c r="Q27" s="860">
        <f t="shared" si="13"/>
        <v>-0.21044710684674317</v>
      </c>
    </row>
    <row r="28" spans="1:17" ht="18" customHeight="1">
      <c r="A28" s="856" t="s">
        <v>94</v>
      </c>
      <c r="B28" s="857"/>
      <c r="C28" s="858">
        <v>202.381</v>
      </c>
      <c r="D28" s="858">
        <f>C28+B28</f>
        <v>202.381</v>
      </c>
      <c r="E28" s="859">
        <f t="shared" si="0"/>
        <v>0.0050551082255656165</v>
      </c>
      <c r="F28" s="857"/>
      <c r="G28" s="858">
        <v>245.332</v>
      </c>
      <c r="H28" s="858">
        <f>G28+F28</f>
        <v>245.332</v>
      </c>
      <c r="I28" s="860">
        <f t="shared" si="10"/>
        <v>-0.17507296235305625</v>
      </c>
      <c r="J28" s="857"/>
      <c r="K28" s="858">
        <v>2178.26</v>
      </c>
      <c r="L28" s="858">
        <f>K28+J28</f>
        <v>2178.26</v>
      </c>
      <c r="M28" s="859">
        <f t="shared" si="1"/>
        <v>0.005424495133480082</v>
      </c>
      <c r="N28" s="858">
        <v>0</v>
      </c>
      <c r="O28" s="858">
        <v>2313.591</v>
      </c>
      <c r="P28" s="858">
        <f>O28+N28</f>
        <v>2313.591</v>
      </c>
      <c r="Q28" s="860">
        <f>IF(ISERROR(L28/P28-1),"         /0",(L28/P28-1))</f>
        <v>-0.05849391703200768</v>
      </c>
    </row>
    <row r="29" spans="1:17" ht="18" customHeight="1">
      <c r="A29" s="856" t="s">
        <v>103</v>
      </c>
      <c r="B29" s="857">
        <v>280.55100000000004</v>
      </c>
      <c r="C29" s="858">
        <v>288.947</v>
      </c>
      <c r="D29" s="858">
        <f t="shared" si="8"/>
        <v>569.498</v>
      </c>
      <c r="E29" s="859">
        <f t="shared" si="0"/>
        <v>0.014225021243314184</v>
      </c>
      <c r="F29" s="857">
        <v>640.393</v>
      </c>
      <c r="G29" s="858">
        <v>599.7919999999999</v>
      </c>
      <c r="H29" s="858">
        <f t="shared" si="9"/>
        <v>1240.185</v>
      </c>
      <c r="I29" s="860">
        <f t="shared" si="10"/>
        <v>-0.5407959296395295</v>
      </c>
      <c r="J29" s="857">
        <v>6463.2480000000005</v>
      </c>
      <c r="K29" s="858">
        <v>5403.355999999999</v>
      </c>
      <c r="L29" s="858">
        <f t="shared" si="11"/>
        <v>11866.604</v>
      </c>
      <c r="M29" s="859">
        <f t="shared" si="1"/>
        <v>0.029551263691632433</v>
      </c>
      <c r="N29" s="858">
        <v>7315.375999999998</v>
      </c>
      <c r="O29" s="858">
        <v>7242.937999999999</v>
      </c>
      <c r="P29" s="858">
        <f t="shared" si="12"/>
        <v>14558.313999999998</v>
      </c>
      <c r="Q29" s="860">
        <f t="shared" si="13"/>
        <v>-0.184891602145688</v>
      </c>
    </row>
    <row r="30" spans="1:17" s="850" customFormat="1" ht="18" customHeight="1">
      <c r="A30" s="861" t="s">
        <v>185</v>
      </c>
      <c r="B30" s="862">
        <f>SUM(B31:B36)</f>
        <v>2546.846</v>
      </c>
      <c r="C30" s="863">
        <f>SUM(C31:C36)</f>
        <v>807.711</v>
      </c>
      <c r="D30" s="863">
        <f t="shared" si="8"/>
        <v>3354.557</v>
      </c>
      <c r="E30" s="864">
        <f t="shared" si="0"/>
        <v>0.08379071495757368</v>
      </c>
      <c r="F30" s="862">
        <f>SUM(F31:F36)</f>
        <v>2219.7319999999995</v>
      </c>
      <c r="G30" s="863">
        <f>SUM(G31:G36)</f>
        <v>715.001</v>
      </c>
      <c r="H30" s="863">
        <f aca="true" t="shared" si="14" ref="H30:H38">G30+F30</f>
        <v>2934.7329999999993</v>
      </c>
      <c r="I30" s="865">
        <f t="shared" si="10"/>
        <v>0.14305355887571403</v>
      </c>
      <c r="J30" s="862">
        <f>SUM(J31:J36)</f>
        <v>26918.512000000006</v>
      </c>
      <c r="K30" s="863">
        <f>SUM(K31:K36)</f>
        <v>8215.813</v>
      </c>
      <c r="L30" s="863">
        <f aca="true" t="shared" si="15" ref="L30:L38">K30+J30</f>
        <v>35134.325000000004</v>
      </c>
      <c r="M30" s="864">
        <f t="shared" si="1"/>
        <v>0.08749459430031657</v>
      </c>
      <c r="N30" s="862">
        <f>SUM(N31:N36)</f>
        <v>27030.067000000003</v>
      </c>
      <c r="O30" s="863">
        <f>SUM(O31:O36)</f>
        <v>8371.506</v>
      </c>
      <c r="P30" s="863">
        <f aca="true" t="shared" si="16" ref="P30:P38">O30+N30</f>
        <v>35401.573000000004</v>
      </c>
      <c r="Q30" s="866">
        <f t="shared" si="13"/>
        <v>-0.007549043089130514</v>
      </c>
    </row>
    <row r="31" spans="1:17" ht="18" customHeight="1">
      <c r="A31" s="856" t="s">
        <v>94</v>
      </c>
      <c r="B31" s="857">
        <v>1639.861</v>
      </c>
      <c r="C31" s="858"/>
      <c r="D31" s="858">
        <f t="shared" si="8"/>
        <v>1639.861</v>
      </c>
      <c r="E31" s="859">
        <f t="shared" si="0"/>
        <v>0.040960736580431256</v>
      </c>
      <c r="F31" s="857">
        <v>1573.036</v>
      </c>
      <c r="G31" s="858"/>
      <c r="H31" s="858">
        <f t="shared" si="14"/>
        <v>1573.036</v>
      </c>
      <c r="I31" s="860">
        <f t="shared" si="10"/>
        <v>0.042481545241176866</v>
      </c>
      <c r="J31" s="857">
        <v>18884.413000000004</v>
      </c>
      <c r="K31" s="858">
        <v>61.998</v>
      </c>
      <c r="L31" s="858">
        <f t="shared" si="15"/>
        <v>18946.411000000004</v>
      </c>
      <c r="M31" s="859">
        <f t="shared" si="1"/>
        <v>0.047182023388582406</v>
      </c>
      <c r="N31" s="857">
        <v>12344.463</v>
      </c>
      <c r="O31" s="858">
        <v>581.234</v>
      </c>
      <c r="P31" s="858">
        <f t="shared" si="16"/>
        <v>12925.697</v>
      </c>
      <c r="Q31" s="860">
        <f t="shared" si="13"/>
        <v>0.46579414634274685</v>
      </c>
    </row>
    <row r="32" spans="1:17" ht="18" customHeight="1">
      <c r="A32" s="856" t="s">
        <v>72</v>
      </c>
      <c r="B32" s="857">
        <v>183.279</v>
      </c>
      <c r="C32" s="858">
        <v>301.279</v>
      </c>
      <c r="D32" s="858">
        <f>C32+B32</f>
        <v>484.558</v>
      </c>
      <c r="E32" s="859">
        <f t="shared" si="0"/>
        <v>0.012103374978696735</v>
      </c>
      <c r="F32" s="857">
        <v>145.869</v>
      </c>
      <c r="G32" s="858">
        <v>257.608</v>
      </c>
      <c r="H32" s="858">
        <f>G32+F32</f>
        <v>403.477</v>
      </c>
      <c r="I32" s="860">
        <f t="shared" si="10"/>
        <v>0.20095569264171198</v>
      </c>
      <c r="J32" s="857">
        <v>1302.7730000000001</v>
      </c>
      <c r="K32" s="858">
        <v>2838.1780000000003</v>
      </c>
      <c r="L32" s="858">
        <f>K32+J32</f>
        <v>4140.951000000001</v>
      </c>
      <c r="M32" s="859">
        <f t="shared" si="1"/>
        <v>0.01031216133403702</v>
      </c>
      <c r="N32" s="857">
        <v>1881.075</v>
      </c>
      <c r="O32" s="858">
        <v>3296.706</v>
      </c>
      <c r="P32" s="858">
        <f>O32+N32</f>
        <v>5177.781</v>
      </c>
      <c r="Q32" s="860">
        <f>IF(ISERROR(L32/P32-1),"         /0",(L32/P32-1))</f>
        <v>-0.20024601272243825</v>
      </c>
    </row>
    <row r="33" spans="1:17" ht="18" customHeight="1">
      <c r="A33" s="856" t="s">
        <v>99</v>
      </c>
      <c r="B33" s="857">
        <v>374.748</v>
      </c>
      <c r="C33" s="858">
        <v>50.962</v>
      </c>
      <c r="D33" s="858">
        <f>C33+B33</f>
        <v>425.71</v>
      </c>
      <c r="E33" s="859">
        <f t="shared" si="0"/>
        <v>0.01063345928078989</v>
      </c>
      <c r="F33" s="857">
        <v>322.043</v>
      </c>
      <c r="G33" s="858">
        <v>57.999</v>
      </c>
      <c r="H33" s="858">
        <f>G33+F33</f>
        <v>380.04200000000003</v>
      </c>
      <c r="I33" s="860">
        <f t="shared" si="10"/>
        <v>0.12016566590008448</v>
      </c>
      <c r="J33" s="857">
        <v>4267.785</v>
      </c>
      <c r="K33" s="858">
        <v>1105.729</v>
      </c>
      <c r="L33" s="858">
        <f>K33+J33</f>
        <v>5373.514</v>
      </c>
      <c r="M33" s="859">
        <f t="shared" si="1"/>
        <v>0.013381598405464493</v>
      </c>
      <c r="N33" s="857">
        <v>3397.1590000000006</v>
      </c>
      <c r="O33" s="858">
        <v>532.8</v>
      </c>
      <c r="P33" s="858">
        <f>O33+N33</f>
        <v>3929.9590000000007</v>
      </c>
      <c r="Q33" s="860">
        <f>IF(ISERROR(L33/P33-1),"         /0",(L33/P33-1))</f>
        <v>0.36732062599126336</v>
      </c>
    </row>
    <row r="34" spans="1:17" ht="18" customHeight="1">
      <c r="A34" s="856" t="s">
        <v>47</v>
      </c>
      <c r="B34" s="857">
        <v>197.063</v>
      </c>
      <c r="C34" s="858">
        <v>178.55200000000002</v>
      </c>
      <c r="D34" s="858">
        <f t="shared" si="8"/>
        <v>375.615</v>
      </c>
      <c r="E34" s="859">
        <f t="shared" si="0"/>
        <v>0.009382177556914083</v>
      </c>
      <c r="F34" s="857">
        <v>27.831999999999997</v>
      </c>
      <c r="G34" s="858">
        <v>109.865</v>
      </c>
      <c r="H34" s="858">
        <f t="shared" si="14"/>
        <v>137.697</v>
      </c>
      <c r="I34" s="860">
        <f t="shared" si="10"/>
        <v>1.7278372077823048</v>
      </c>
      <c r="J34" s="857">
        <v>747.7040000000002</v>
      </c>
      <c r="K34" s="858">
        <v>1409.272</v>
      </c>
      <c r="L34" s="858">
        <f t="shared" si="15"/>
        <v>2156.976</v>
      </c>
      <c r="M34" s="859">
        <f t="shared" si="1"/>
        <v>0.005371491839832404</v>
      </c>
      <c r="N34" s="857">
        <v>251.891</v>
      </c>
      <c r="O34" s="858">
        <v>1074.2</v>
      </c>
      <c r="P34" s="858">
        <f t="shared" si="16"/>
        <v>1326.0910000000001</v>
      </c>
      <c r="Q34" s="860">
        <f t="shared" si="13"/>
        <v>0.6265671058773492</v>
      </c>
    </row>
    <row r="35" spans="1:17" ht="18" customHeight="1">
      <c r="A35" s="856" t="s">
        <v>76</v>
      </c>
      <c r="B35" s="857">
        <v>72.945</v>
      </c>
      <c r="C35" s="858">
        <v>247.6</v>
      </c>
      <c r="D35" s="858">
        <f t="shared" si="8"/>
        <v>320.54499999999996</v>
      </c>
      <c r="E35" s="859">
        <f t="shared" si="0"/>
        <v>0.008006629407720737</v>
      </c>
      <c r="F35" s="857">
        <v>41.057</v>
      </c>
      <c r="G35" s="858">
        <v>224.118</v>
      </c>
      <c r="H35" s="858">
        <f t="shared" si="14"/>
        <v>265.175</v>
      </c>
      <c r="I35" s="860">
        <f t="shared" si="10"/>
        <v>0.2088055057980578</v>
      </c>
      <c r="J35" s="857">
        <v>279.697</v>
      </c>
      <c r="K35" s="858">
        <v>2559.795</v>
      </c>
      <c r="L35" s="858">
        <f t="shared" si="15"/>
        <v>2839.492</v>
      </c>
      <c r="M35" s="859">
        <f t="shared" si="1"/>
        <v>0.007071153368080773</v>
      </c>
      <c r="N35" s="857">
        <v>293.50300000000004</v>
      </c>
      <c r="O35" s="858">
        <v>2526.8520000000003</v>
      </c>
      <c r="P35" s="858">
        <f t="shared" si="16"/>
        <v>2820.3550000000005</v>
      </c>
      <c r="Q35" s="860">
        <f t="shared" si="13"/>
        <v>0.006785316032910549</v>
      </c>
    </row>
    <row r="36" spans="1:17" ht="18" customHeight="1" thickBot="1">
      <c r="A36" s="856" t="s">
        <v>103</v>
      </c>
      <c r="B36" s="857">
        <v>78.95</v>
      </c>
      <c r="C36" s="858">
        <v>29.318</v>
      </c>
      <c r="D36" s="858">
        <f t="shared" si="8"/>
        <v>108.268</v>
      </c>
      <c r="E36" s="859">
        <f t="shared" si="0"/>
        <v>0.0027043371530209763</v>
      </c>
      <c r="F36" s="857">
        <v>109.895</v>
      </c>
      <c r="G36" s="858">
        <v>65.411</v>
      </c>
      <c r="H36" s="858">
        <f t="shared" si="14"/>
        <v>175.30599999999998</v>
      </c>
      <c r="I36" s="860">
        <f t="shared" si="10"/>
        <v>-0.38240562216923546</v>
      </c>
      <c r="J36" s="857">
        <v>1436.14</v>
      </c>
      <c r="K36" s="858">
        <v>240.84100000000004</v>
      </c>
      <c r="L36" s="858">
        <f t="shared" si="15"/>
        <v>1676.9810000000002</v>
      </c>
      <c r="M36" s="859">
        <f t="shared" si="1"/>
        <v>0.004176165964319485</v>
      </c>
      <c r="N36" s="857">
        <v>8861.976</v>
      </c>
      <c r="O36" s="858">
        <v>359.714</v>
      </c>
      <c r="P36" s="858">
        <f t="shared" si="16"/>
        <v>9221.69</v>
      </c>
      <c r="Q36" s="860">
        <f t="shared" si="13"/>
        <v>-0.8181481919257749</v>
      </c>
    </row>
    <row r="37" spans="1:17" s="850" customFormat="1" ht="18" customHeight="1">
      <c r="A37" s="845" t="s">
        <v>227</v>
      </c>
      <c r="B37" s="846">
        <f>SUM(B38:B44)</f>
        <v>2692.019</v>
      </c>
      <c r="C37" s="847">
        <f>SUM(C38:C44)</f>
        <v>2300.811</v>
      </c>
      <c r="D37" s="847">
        <f t="shared" si="8"/>
        <v>4992.83</v>
      </c>
      <c r="E37" s="848">
        <f t="shared" si="0"/>
        <v>0.12471178619460709</v>
      </c>
      <c r="F37" s="846">
        <f>SUM(F38:F44)</f>
        <v>2678.002</v>
      </c>
      <c r="G37" s="847">
        <f>SUM(G38:G44)</f>
        <v>2469.731</v>
      </c>
      <c r="H37" s="847">
        <f t="shared" si="14"/>
        <v>5147.733</v>
      </c>
      <c r="I37" s="849">
        <f t="shared" si="10"/>
        <v>-0.030091498529546956</v>
      </c>
      <c r="J37" s="846">
        <f>SUM(J38:J44)</f>
        <v>25325.496</v>
      </c>
      <c r="K37" s="847">
        <f>SUM(K38:K44)</f>
        <v>18197.778</v>
      </c>
      <c r="L37" s="847">
        <f t="shared" si="15"/>
        <v>43523.274</v>
      </c>
      <c r="M37" s="848">
        <f t="shared" si="1"/>
        <v>0.10838549484731858</v>
      </c>
      <c r="N37" s="846">
        <f>SUM(N38:N44)</f>
        <v>27289.323000000004</v>
      </c>
      <c r="O37" s="847">
        <f>SUM(O38:O44)</f>
        <v>23360.646999999997</v>
      </c>
      <c r="P37" s="847">
        <f t="shared" si="16"/>
        <v>50649.97</v>
      </c>
      <c r="Q37" s="849">
        <f t="shared" si="13"/>
        <v>-0.14070484148361795</v>
      </c>
    </row>
    <row r="38" spans="1:17" s="867" customFormat="1" ht="18" customHeight="1">
      <c r="A38" s="851" t="s">
        <v>57</v>
      </c>
      <c r="B38" s="852">
        <v>1154.354</v>
      </c>
      <c r="C38" s="853">
        <v>1103.854</v>
      </c>
      <c r="D38" s="853">
        <f t="shared" si="8"/>
        <v>2258.208</v>
      </c>
      <c r="E38" s="854">
        <f t="shared" si="0"/>
        <v>0.05640591674039599</v>
      </c>
      <c r="F38" s="852">
        <v>1141.278</v>
      </c>
      <c r="G38" s="853">
        <v>1270.066</v>
      </c>
      <c r="H38" s="853">
        <f t="shared" si="14"/>
        <v>2411.344</v>
      </c>
      <c r="I38" s="855">
        <f t="shared" si="10"/>
        <v>-0.06350649264476571</v>
      </c>
      <c r="J38" s="852">
        <v>7903.073000000001</v>
      </c>
      <c r="K38" s="853">
        <v>6526.3550000000005</v>
      </c>
      <c r="L38" s="853">
        <f t="shared" si="15"/>
        <v>14429.428000000002</v>
      </c>
      <c r="M38" s="854">
        <f t="shared" si="1"/>
        <v>0.03593343400920975</v>
      </c>
      <c r="N38" s="853">
        <v>10937.593000000004</v>
      </c>
      <c r="O38" s="853">
        <v>9339.07</v>
      </c>
      <c r="P38" s="853">
        <f t="shared" si="16"/>
        <v>20276.663000000004</v>
      </c>
      <c r="Q38" s="855">
        <f t="shared" si="13"/>
        <v>-0.28837264790562434</v>
      </c>
    </row>
    <row r="39" spans="1:17" s="867" customFormat="1" ht="18" customHeight="1">
      <c r="A39" s="851" t="s">
        <v>56</v>
      </c>
      <c r="B39" s="852">
        <v>378.71299999999997</v>
      </c>
      <c r="C39" s="853">
        <v>334.142</v>
      </c>
      <c r="D39" s="853">
        <f aca="true" t="shared" si="17" ref="D39:D44">C39+B39</f>
        <v>712.855</v>
      </c>
      <c r="E39" s="854">
        <f t="shared" si="0"/>
        <v>0.017805817612006947</v>
      </c>
      <c r="F39" s="852">
        <v>110.124</v>
      </c>
      <c r="G39" s="853">
        <v>134.679</v>
      </c>
      <c r="H39" s="853">
        <f aca="true" t="shared" si="18" ref="H39:H44">G39+F39</f>
        <v>244.803</v>
      </c>
      <c r="I39" s="855">
        <f aca="true" t="shared" si="19" ref="I39:I44">IF(ISERROR(D39/H39-1),"         /0",(D39/H39-1))</f>
        <v>1.9119536933779409</v>
      </c>
      <c r="J39" s="852">
        <v>2373.2920000000004</v>
      </c>
      <c r="K39" s="853">
        <v>2094.636</v>
      </c>
      <c r="L39" s="853">
        <f aca="true" t="shared" si="20" ref="L39:L44">K39+J39</f>
        <v>4467.928</v>
      </c>
      <c r="M39" s="854">
        <f t="shared" si="1"/>
        <v>0.011126428292646146</v>
      </c>
      <c r="N39" s="853">
        <v>1714.3709999999999</v>
      </c>
      <c r="O39" s="853">
        <v>1803.775</v>
      </c>
      <c r="P39" s="853">
        <f aca="true" t="shared" si="21" ref="P39:P44">O39+N39</f>
        <v>3518.1459999999997</v>
      </c>
      <c r="Q39" s="855">
        <f aca="true" t="shared" si="22" ref="Q39:Q44">IF(ISERROR(L39/P39-1),"         /0",(L39/P39-1))</f>
        <v>0.2699666244664094</v>
      </c>
    </row>
    <row r="40" spans="1:17" s="867" customFormat="1" ht="18" customHeight="1">
      <c r="A40" s="851" t="s">
        <v>59</v>
      </c>
      <c r="B40" s="852">
        <v>283.294</v>
      </c>
      <c r="C40" s="853">
        <v>388.054</v>
      </c>
      <c r="D40" s="853">
        <f>C40+B40</f>
        <v>671.348</v>
      </c>
      <c r="E40" s="854">
        <f t="shared" si="0"/>
        <v>0.016769048463131545</v>
      </c>
      <c r="F40" s="852">
        <v>211.239</v>
      </c>
      <c r="G40" s="853">
        <v>223.782</v>
      </c>
      <c r="H40" s="853">
        <f>G40+F40</f>
        <v>435.021</v>
      </c>
      <c r="I40" s="855">
        <f>IF(ISERROR(D40/H40-1),"         /0",(D40/H40-1))</f>
        <v>0.5432542337036601</v>
      </c>
      <c r="J40" s="852">
        <v>2630.1380000000004</v>
      </c>
      <c r="K40" s="853">
        <v>2971.7</v>
      </c>
      <c r="L40" s="853">
        <f>K40+J40</f>
        <v>5601.838</v>
      </c>
      <c r="M40" s="854">
        <f t="shared" si="1"/>
        <v>0.013950190964138253</v>
      </c>
      <c r="N40" s="853">
        <v>2422.023</v>
      </c>
      <c r="O40" s="853">
        <v>3098.5789999999997</v>
      </c>
      <c r="P40" s="853">
        <f>O40+N40</f>
        <v>5520.602</v>
      </c>
      <c r="Q40" s="855">
        <f>IF(ISERROR(L40/P40-1),"         /0",(L40/P40-1))</f>
        <v>0.014715061871875434</v>
      </c>
    </row>
    <row r="41" spans="1:17" s="867" customFormat="1" ht="18" customHeight="1">
      <c r="A41" s="851" t="s">
        <v>97</v>
      </c>
      <c r="B41" s="852">
        <v>356.246</v>
      </c>
      <c r="C41" s="853">
        <v>215.044</v>
      </c>
      <c r="D41" s="853">
        <f t="shared" si="17"/>
        <v>571.29</v>
      </c>
      <c r="E41" s="854">
        <f t="shared" si="0"/>
        <v>0.014269782134604439</v>
      </c>
      <c r="F41" s="852">
        <v>355.01800000000003</v>
      </c>
      <c r="G41" s="853">
        <v>237.601</v>
      </c>
      <c r="H41" s="853">
        <f t="shared" si="18"/>
        <v>592.619</v>
      </c>
      <c r="I41" s="855">
        <f t="shared" si="19"/>
        <v>-0.035991083647335054</v>
      </c>
      <c r="J41" s="852">
        <v>4432.85</v>
      </c>
      <c r="K41" s="853">
        <v>2201.051</v>
      </c>
      <c r="L41" s="853">
        <f t="shared" si="20"/>
        <v>6633.901</v>
      </c>
      <c r="M41" s="854">
        <f t="shared" si="1"/>
        <v>0.01652032525524439</v>
      </c>
      <c r="N41" s="853">
        <v>3623.5939999999996</v>
      </c>
      <c r="O41" s="853">
        <v>2339.7830000000004</v>
      </c>
      <c r="P41" s="853">
        <f t="shared" si="21"/>
        <v>5963.377</v>
      </c>
      <c r="Q41" s="855">
        <f t="shared" si="22"/>
        <v>0.11244031695463819</v>
      </c>
    </row>
    <row r="42" spans="1:17" s="867" customFormat="1" ht="18" customHeight="1">
      <c r="A42" s="851" t="s">
        <v>50</v>
      </c>
      <c r="B42" s="852">
        <v>161.88400000000001</v>
      </c>
      <c r="C42" s="853">
        <v>51.611000000000004</v>
      </c>
      <c r="D42" s="853">
        <f t="shared" si="17"/>
        <v>213.495</v>
      </c>
      <c r="E42" s="854">
        <f t="shared" si="0"/>
        <v>0.005332715672998608</v>
      </c>
      <c r="F42" s="852">
        <v>194.98200000000003</v>
      </c>
      <c r="G42" s="853">
        <v>58.641999999999996</v>
      </c>
      <c r="H42" s="853">
        <f t="shared" si="18"/>
        <v>253.62400000000002</v>
      </c>
      <c r="I42" s="855">
        <f t="shared" si="19"/>
        <v>-0.15822240797400888</v>
      </c>
      <c r="J42" s="852">
        <v>1719.2759999999998</v>
      </c>
      <c r="K42" s="853">
        <v>598.051</v>
      </c>
      <c r="L42" s="853">
        <f t="shared" si="20"/>
        <v>2317.3269999999998</v>
      </c>
      <c r="M42" s="854">
        <f t="shared" si="1"/>
        <v>0.005770812039968597</v>
      </c>
      <c r="N42" s="853">
        <v>1480.753</v>
      </c>
      <c r="O42" s="853">
        <v>673.527</v>
      </c>
      <c r="P42" s="853">
        <f t="shared" si="21"/>
        <v>2154.2799999999997</v>
      </c>
      <c r="Q42" s="855">
        <f t="shared" si="22"/>
        <v>0.07568514770596213</v>
      </c>
    </row>
    <row r="43" spans="1:17" s="867" customFormat="1" ht="18" customHeight="1">
      <c r="A43" s="851" t="s">
        <v>70</v>
      </c>
      <c r="B43" s="852">
        <v>126.90599999999999</v>
      </c>
      <c r="C43" s="853">
        <v>62.20899999999999</v>
      </c>
      <c r="D43" s="853">
        <f t="shared" si="17"/>
        <v>189.11499999999998</v>
      </c>
      <c r="E43" s="854">
        <f t="shared" si="0"/>
        <v>0.0047237477435028066</v>
      </c>
      <c r="F43" s="852">
        <v>82.178</v>
      </c>
      <c r="G43" s="853">
        <v>44.292999999999985</v>
      </c>
      <c r="H43" s="853">
        <f t="shared" si="18"/>
        <v>126.47099999999998</v>
      </c>
      <c r="I43" s="855">
        <f t="shared" si="19"/>
        <v>0.49532303848313064</v>
      </c>
      <c r="J43" s="852">
        <v>1123.803999999999</v>
      </c>
      <c r="K43" s="853">
        <v>507.6889999999999</v>
      </c>
      <c r="L43" s="853">
        <f t="shared" si="20"/>
        <v>1631.4929999999988</v>
      </c>
      <c r="M43" s="854">
        <f t="shared" si="1"/>
        <v>0.004062887735535157</v>
      </c>
      <c r="N43" s="853">
        <v>1277.84</v>
      </c>
      <c r="O43" s="853">
        <v>435.3389999999998</v>
      </c>
      <c r="P43" s="853">
        <f t="shared" si="21"/>
        <v>1713.1789999999996</v>
      </c>
      <c r="Q43" s="855">
        <f t="shared" si="22"/>
        <v>-0.047680948692460534</v>
      </c>
    </row>
    <row r="44" spans="1:17" s="867" customFormat="1" ht="18" customHeight="1" thickBot="1">
      <c r="A44" s="851" t="s">
        <v>103</v>
      </c>
      <c r="B44" s="852">
        <v>230.622</v>
      </c>
      <c r="C44" s="853">
        <v>145.897</v>
      </c>
      <c r="D44" s="853">
        <f t="shared" si="17"/>
        <v>376.519</v>
      </c>
      <c r="E44" s="854">
        <f t="shared" si="0"/>
        <v>0.009404757827966757</v>
      </c>
      <c r="F44" s="852">
        <v>583.183</v>
      </c>
      <c r="G44" s="853">
        <v>500.668</v>
      </c>
      <c r="H44" s="853">
        <f t="shared" si="18"/>
        <v>1083.851</v>
      </c>
      <c r="I44" s="855">
        <f t="shared" si="19"/>
        <v>-0.652609998975874</v>
      </c>
      <c r="J44" s="852">
        <v>5143.063</v>
      </c>
      <c r="K44" s="853">
        <v>3298.296</v>
      </c>
      <c r="L44" s="853">
        <f t="shared" si="20"/>
        <v>8441.359</v>
      </c>
      <c r="M44" s="854">
        <f t="shared" si="1"/>
        <v>0.02102141655057628</v>
      </c>
      <c r="N44" s="853">
        <v>5833.148999999999</v>
      </c>
      <c r="O44" s="853">
        <v>5670.5740000000005</v>
      </c>
      <c r="P44" s="853">
        <f t="shared" si="21"/>
        <v>11503.723</v>
      </c>
      <c r="Q44" s="855">
        <f t="shared" si="22"/>
        <v>-0.2662063403299958</v>
      </c>
    </row>
    <row r="45" spans="1:17" s="850" customFormat="1" ht="18" customHeight="1">
      <c r="A45" s="845" t="s">
        <v>200</v>
      </c>
      <c r="B45" s="846">
        <f>SUM(B46:B50)</f>
        <v>768.458</v>
      </c>
      <c r="C45" s="847">
        <f>SUM(C46:C50)</f>
        <v>682.03</v>
      </c>
      <c r="D45" s="847">
        <f aca="true" t="shared" si="23" ref="D45:D51">C45+B45</f>
        <v>1450.4879999999998</v>
      </c>
      <c r="E45" s="848">
        <f t="shared" si="0"/>
        <v>0.03623054446753509</v>
      </c>
      <c r="F45" s="846">
        <f>SUM(F46:F50)</f>
        <v>1451.927</v>
      </c>
      <c r="G45" s="847">
        <f>SUM(G46:G50)</f>
        <v>936.085</v>
      </c>
      <c r="H45" s="847">
        <f aca="true" t="shared" si="24" ref="H45:H51">G45+F45</f>
        <v>2388.0119999999997</v>
      </c>
      <c r="I45" s="849">
        <f aca="true" t="shared" si="25" ref="I45:I51">IF(ISERROR(D45/H45-1),"         /0",(D45/H45-1))</f>
        <v>-0.3925960171054417</v>
      </c>
      <c r="J45" s="846">
        <f>SUM(J46:J50)</f>
        <v>6414.778</v>
      </c>
      <c r="K45" s="847">
        <f>SUM(K46:K50)</f>
        <v>4443.448</v>
      </c>
      <c r="L45" s="847">
        <f aca="true" t="shared" si="26" ref="L45:L51">K45+J45</f>
        <v>10858.226</v>
      </c>
      <c r="M45" s="848">
        <f t="shared" si="1"/>
        <v>0.02704011187609693</v>
      </c>
      <c r="N45" s="846">
        <f>SUM(N46:N50)</f>
        <v>18030.585999999996</v>
      </c>
      <c r="O45" s="847">
        <f>SUM(O46:O50)</f>
        <v>12048.483999999999</v>
      </c>
      <c r="P45" s="847">
        <f aca="true" t="shared" si="27" ref="P45:P51">O45+N45</f>
        <v>30079.069999999992</v>
      </c>
      <c r="Q45" s="849">
        <f aca="true" t="shared" si="28" ref="Q45:Q51">IF(ISERROR(L45/P45-1),"         /0",(L45/P45-1))</f>
        <v>-0.6390105811117164</v>
      </c>
    </row>
    <row r="46" spans="1:17" ht="18" customHeight="1">
      <c r="A46" s="851" t="s">
        <v>57</v>
      </c>
      <c r="B46" s="852">
        <v>414.733</v>
      </c>
      <c r="C46" s="853">
        <v>145.417</v>
      </c>
      <c r="D46" s="853">
        <f t="shared" si="23"/>
        <v>560.15</v>
      </c>
      <c r="E46" s="854">
        <f t="shared" si="0"/>
        <v>0.013991525254596925</v>
      </c>
      <c r="F46" s="852">
        <v>1350.703</v>
      </c>
      <c r="G46" s="853">
        <v>924.003</v>
      </c>
      <c r="H46" s="853">
        <f t="shared" si="24"/>
        <v>2274.706</v>
      </c>
      <c r="I46" s="855">
        <f t="shared" si="25"/>
        <v>-0.7537483964960747</v>
      </c>
      <c r="J46" s="852">
        <v>5037.591</v>
      </c>
      <c r="K46" s="853">
        <v>3027.895</v>
      </c>
      <c r="L46" s="853">
        <f t="shared" si="26"/>
        <v>8065.486000000001</v>
      </c>
      <c r="M46" s="854">
        <f t="shared" si="1"/>
        <v>0.020085384461061458</v>
      </c>
      <c r="N46" s="853">
        <v>17306.206</v>
      </c>
      <c r="O46" s="853">
        <v>12002.590999999999</v>
      </c>
      <c r="P46" s="853">
        <f t="shared" si="27"/>
        <v>29308.797</v>
      </c>
      <c r="Q46" s="855">
        <f t="shared" si="28"/>
        <v>-0.7248100629991738</v>
      </c>
    </row>
    <row r="47" spans="1:17" ht="18" customHeight="1">
      <c r="A47" s="851" t="s">
        <v>94</v>
      </c>
      <c r="B47" s="852">
        <v>81.003</v>
      </c>
      <c r="C47" s="853">
        <v>459.015</v>
      </c>
      <c r="D47" s="853">
        <f>C47+B47</f>
        <v>540.018</v>
      </c>
      <c r="E47" s="854">
        <f t="shared" si="0"/>
        <v>0.01348866461650794</v>
      </c>
      <c r="F47" s="852"/>
      <c r="G47" s="853"/>
      <c r="H47" s="853">
        <f>G47+F47</f>
        <v>0</v>
      </c>
      <c r="I47" s="855" t="str">
        <f>IF(ISERROR(D47/H47-1),"         /0",(D47/H47-1))</f>
        <v>         /0</v>
      </c>
      <c r="J47" s="852">
        <v>100.714</v>
      </c>
      <c r="K47" s="853">
        <v>590.403</v>
      </c>
      <c r="L47" s="853">
        <f>K47+J47</f>
        <v>691.117</v>
      </c>
      <c r="M47" s="854">
        <f t="shared" si="1"/>
        <v>0.0017210804968944722</v>
      </c>
      <c r="N47" s="853"/>
      <c r="O47" s="853">
        <v>1.405</v>
      </c>
      <c r="P47" s="853">
        <f>O47+N47</f>
        <v>1.405</v>
      </c>
      <c r="Q47" s="855" t="s">
        <v>152</v>
      </c>
    </row>
    <row r="48" spans="1:17" ht="18" customHeight="1">
      <c r="A48" s="851" t="s">
        <v>56</v>
      </c>
      <c r="B48" s="852">
        <v>75.064</v>
      </c>
      <c r="C48" s="853">
        <v>67.237</v>
      </c>
      <c r="D48" s="853">
        <f t="shared" si="23"/>
        <v>142.301</v>
      </c>
      <c r="E48" s="854">
        <f t="shared" si="0"/>
        <v>0.003554419414896718</v>
      </c>
      <c r="F48" s="852"/>
      <c r="G48" s="853"/>
      <c r="H48" s="853">
        <f t="shared" si="24"/>
        <v>0</v>
      </c>
      <c r="I48" s="855" t="s">
        <v>152</v>
      </c>
      <c r="J48" s="852">
        <v>502.90599999999995</v>
      </c>
      <c r="K48" s="853">
        <v>769.334</v>
      </c>
      <c r="L48" s="853">
        <f t="shared" si="26"/>
        <v>1272.2399999999998</v>
      </c>
      <c r="M48" s="854">
        <f t="shared" si="1"/>
        <v>0.0031682442355911128</v>
      </c>
      <c r="N48" s="853">
        <v>105.012</v>
      </c>
      <c r="O48" s="853">
        <v>7.116</v>
      </c>
      <c r="P48" s="853">
        <f t="shared" si="27"/>
        <v>112.128</v>
      </c>
      <c r="Q48" s="855" t="s">
        <v>152</v>
      </c>
    </row>
    <row r="49" spans="1:17" ht="18" customHeight="1">
      <c r="A49" s="851" t="s">
        <v>59</v>
      </c>
      <c r="B49" s="852">
        <v>140.044</v>
      </c>
      <c r="C49" s="853"/>
      <c r="D49" s="853">
        <f t="shared" si="23"/>
        <v>140.044</v>
      </c>
      <c r="E49" s="854">
        <f t="shared" si="0"/>
        <v>0.0034980436717928624</v>
      </c>
      <c r="F49" s="852">
        <v>55.682</v>
      </c>
      <c r="G49" s="853">
        <v>8.553</v>
      </c>
      <c r="H49" s="853">
        <f t="shared" si="24"/>
        <v>64.235</v>
      </c>
      <c r="I49" s="855">
        <f t="shared" si="25"/>
        <v>1.1801821436911344</v>
      </c>
      <c r="J49" s="852">
        <v>249.67900000000003</v>
      </c>
      <c r="K49" s="853">
        <v>31.154</v>
      </c>
      <c r="L49" s="853">
        <f t="shared" si="26"/>
        <v>280.833</v>
      </c>
      <c r="M49" s="854">
        <f t="shared" si="1"/>
        <v>0.0006993551007779659</v>
      </c>
      <c r="N49" s="853">
        <v>91.58600000000001</v>
      </c>
      <c r="O49" s="853">
        <v>8.553</v>
      </c>
      <c r="P49" s="853">
        <f t="shared" si="27"/>
        <v>100.13900000000001</v>
      </c>
      <c r="Q49" s="855">
        <f t="shared" si="28"/>
        <v>1.8044318397427577</v>
      </c>
    </row>
    <row r="50" spans="1:17" ht="18" customHeight="1" thickBot="1">
      <c r="A50" s="851" t="s">
        <v>103</v>
      </c>
      <c r="B50" s="852">
        <v>57.614</v>
      </c>
      <c r="C50" s="853">
        <v>10.361</v>
      </c>
      <c r="D50" s="853">
        <f t="shared" si="23"/>
        <v>67.975</v>
      </c>
      <c r="E50" s="854">
        <f t="shared" si="0"/>
        <v>0.0016978915097406514</v>
      </c>
      <c r="F50" s="852">
        <v>45.541999999999994</v>
      </c>
      <c r="G50" s="853">
        <v>3.529</v>
      </c>
      <c r="H50" s="853">
        <f t="shared" si="24"/>
        <v>49.071</v>
      </c>
      <c r="I50" s="855">
        <f t="shared" si="25"/>
        <v>0.3852377167777301</v>
      </c>
      <c r="J50" s="852">
        <v>523.888</v>
      </c>
      <c r="K50" s="853">
        <v>24.662</v>
      </c>
      <c r="L50" s="853">
        <f t="shared" si="26"/>
        <v>548.5500000000001</v>
      </c>
      <c r="M50" s="854">
        <f t="shared" si="1"/>
        <v>0.0013660475817719184</v>
      </c>
      <c r="N50" s="853">
        <v>527.782</v>
      </c>
      <c r="O50" s="853">
        <v>28.819000000000003</v>
      </c>
      <c r="P50" s="853">
        <f t="shared" si="27"/>
        <v>556.601</v>
      </c>
      <c r="Q50" s="855">
        <f t="shared" si="28"/>
        <v>-0.014464580552316475</v>
      </c>
    </row>
    <row r="51" spans="1:17" ht="18" customHeight="1" thickBot="1">
      <c r="A51" s="868" t="s">
        <v>206</v>
      </c>
      <c r="B51" s="869">
        <v>45.16400000000001</v>
      </c>
      <c r="C51" s="870">
        <v>0.517</v>
      </c>
      <c r="D51" s="870">
        <f t="shared" si="23"/>
        <v>45.68100000000001</v>
      </c>
      <c r="E51" s="871">
        <f t="shared" si="0"/>
        <v>0.0011410280552624158</v>
      </c>
      <c r="F51" s="869">
        <v>45.41799999999999</v>
      </c>
      <c r="G51" s="870">
        <v>0.71</v>
      </c>
      <c r="H51" s="870">
        <f t="shared" si="24"/>
        <v>46.12799999999999</v>
      </c>
      <c r="I51" s="872">
        <f t="shared" si="25"/>
        <v>-0.009690426638917393</v>
      </c>
      <c r="J51" s="869">
        <v>435.70599999999996</v>
      </c>
      <c r="K51" s="870">
        <v>26.639</v>
      </c>
      <c r="L51" s="870">
        <f t="shared" si="26"/>
        <v>462.34499999999997</v>
      </c>
      <c r="M51" s="871">
        <f t="shared" si="1"/>
        <v>0.0011513722891155547</v>
      </c>
      <c r="N51" s="869">
        <v>423.546</v>
      </c>
      <c r="O51" s="870">
        <v>1.465</v>
      </c>
      <c r="P51" s="870">
        <f t="shared" si="27"/>
        <v>425.01099999999997</v>
      </c>
      <c r="Q51" s="872">
        <f t="shared" si="28"/>
        <v>0.08784243231351652</v>
      </c>
    </row>
    <row r="52" ht="14.25">
      <c r="A52" s="226" t="s">
        <v>251</v>
      </c>
    </row>
    <row r="53" ht="14.25">
      <c r="A53" s="226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2:Q65536 I52:I65536 Q3:Q6 I3:I6">
    <cfRule type="cellIs" priority="1" dxfId="0" operator="lessThan" stopIfTrue="1">
      <formula>0</formula>
    </cfRule>
  </conditionalFormatting>
  <conditionalFormatting sqref="Q7:Q51 I7:I5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41"/>
  <sheetViews>
    <sheetView showGridLines="0" zoomScale="90" zoomScaleNormal="90" zoomScalePageLayoutView="0" workbookViewId="0" topLeftCell="A1">
      <selection activeCell="A3" sqref="A3:Q39"/>
    </sheetView>
  </sheetViews>
  <sheetFormatPr defaultColWidth="9.140625" defaultRowHeight="12.75"/>
  <cols>
    <col min="1" max="1" width="24.421875" style="873" customWidth="1"/>
    <col min="2" max="2" width="8.7109375" style="873" customWidth="1"/>
    <col min="3" max="4" width="10.00390625" style="873" customWidth="1"/>
    <col min="5" max="5" width="9.00390625" style="873" customWidth="1"/>
    <col min="6" max="6" width="8.140625" style="873" customWidth="1"/>
    <col min="7" max="7" width="9.8515625" style="873" customWidth="1"/>
    <col min="8" max="8" width="10.421875" style="873" customWidth="1"/>
    <col min="9" max="9" width="8.57421875" style="873" customWidth="1"/>
    <col min="10" max="11" width="9.8515625" style="873" customWidth="1"/>
    <col min="12" max="12" width="11.00390625" style="873" customWidth="1"/>
    <col min="13" max="13" width="9.57421875" style="873" customWidth="1"/>
    <col min="14" max="15" width="10.28125" style="873" customWidth="1"/>
    <col min="16" max="16" width="11.140625" style="873" customWidth="1"/>
    <col min="17" max="17" width="9.57421875" style="873" customWidth="1"/>
    <col min="18" max="16384" width="9.140625" style="873" customWidth="1"/>
  </cols>
  <sheetData>
    <row r="1" spans="16:17" ht="18.75" thickBot="1">
      <c r="P1" s="874" t="s">
        <v>0</v>
      </c>
      <c r="Q1" s="875"/>
    </row>
    <row r="2" ht="4.5" customHeight="1" thickBot="1"/>
    <row r="3" spans="1:17" ht="24" customHeight="1" thickBot="1">
      <c r="A3" s="876" t="s">
        <v>253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8"/>
    </row>
    <row r="4" spans="1:17" ht="15.75" customHeight="1" thickBot="1">
      <c r="A4" s="879" t="s">
        <v>254</v>
      </c>
      <c r="B4" s="880" t="s">
        <v>39</v>
      </c>
      <c r="C4" s="881"/>
      <c r="D4" s="881"/>
      <c r="E4" s="881"/>
      <c r="F4" s="881"/>
      <c r="G4" s="881"/>
      <c r="H4" s="881"/>
      <c r="I4" s="882"/>
      <c r="J4" s="880" t="s">
        <v>40</v>
      </c>
      <c r="K4" s="881"/>
      <c r="L4" s="881"/>
      <c r="M4" s="881"/>
      <c r="N4" s="881"/>
      <c r="O4" s="881"/>
      <c r="P4" s="881"/>
      <c r="Q4" s="882"/>
    </row>
    <row r="5" spans="1:17" s="890" customFormat="1" ht="26.25" customHeight="1">
      <c r="A5" s="883"/>
      <c r="B5" s="884" t="s">
        <v>41</v>
      </c>
      <c r="C5" s="885"/>
      <c r="D5" s="885"/>
      <c r="E5" s="886" t="s">
        <v>42</v>
      </c>
      <c r="F5" s="884" t="s">
        <v>43</v>
      </c>
      <c r="G5" s="885"/>
      <c r="H5" s="885"/>
      <c r="I5" s="887" t="s">
        <v>44</v>
      </c>
      <c r="J5" s="888" t="s">
        <v>210</v>
      </c>
      <c r="K5" s="889"/>
      <c r="L5" s="889"/>
      <c r="M5" s="886" t="s">
        <v>42</v>
      </c>
      <c r="N5" s="888" t="s">
        <v>211</v>
      </c>
      <c r="O5" s="889"/>
      <c r="P5" s="889"/>
      <c r="Q5" s="886" t="s">
        <v>44</v>
      </c>
    </row>
    <row r="6" spans="1:17" s="890" customFormat="1" ht="14.25" thickBot="1">
      <c r="A6" s="891"/>
      <c r="B6" s="892" t="s">
        <v>11</v>
      </c>
      <c r="C6" s="893" t="s">
        <v>12</v>
      </c>
      <c r="D6" s="893" t="s">
        <v>13</v>
      </c>
      <c r="E6" s="894"/>
      <c r="F6" s="892" t="s">
        <v>11</v>
      </c>
      <c r="G6" s="893" t="s">
        <v>12</v>
      </c>
      <c r="H6" s="893" t="s">
        <v>13</v>
      </c>
      <c r="I6" s="895"/>
      <c r="J6" s="892" t="s">
        <v>11</v>
      </c>
      <c r="K6" s="893" t="s">
        <v>12</v>
      </c>
      <c r="L6" s="893" t="s">
        <v>13</v>
      </c>
      <c r="M6" s="894"/>
      <c r="N6" s="892" t="s">
        <v>11</v>
      </c>
      <c r="O6" s="893" t="s">
        <v>12</v>
      </c>
      <c r="P6" s="893" t="s">
        <v>13</v>
      </c>
      <c r="Q6" s="894"/>
    </row>
    <row r="7" spans="1:17" s="901" customFormat="1" ht="18" customHeight="1" thickBot="1">
      <c r="A7" s="896" t="s">
        <v>4</v>
      </c>
      <c r="B7" s="897">
        <f>SUM(B8:B39)</f>
        <v>944194</v>
      </c>
      <c r="C7" s="898">
        <f>SUM(C8:C39)</f>
        <v>944194</v>
      </c>
      <c r="D7" s="899">
        <f>C7+B7</f>
        <v>1888388</v>
      </c>
      <c r="E7" s="900">
        <f aca="true" t="shared" si="0" ref="E7:E39">D7/$D$7</f>
        <v>1</v>
      </c>
      <c r="F7" s="897">
        <f>SUM(F8:F39)</f>
        <v>736828</v>
      </c>
      <c r="G7" s="898">
        <f>SUM(G8:G39)</f>
        <v>736828</v>
      </c>
      <c r="H7" s="899">
        <f>G7+F7</f>
        <v>1473656</v>
      </c>
      <c r="I7" s="900">
        <f>(D7/H7-1)</f>
        <v>0.2814306731014564</v>
      </c>
      <c r="J7" s="897">
        <f>SUM(J8:J39)</f>
        <v>9113690</v>
      </c>
      <c r="K7" s="898">
        <f>SUM(K8:K39)</f>
        <v>9113690</v>
      </c>
      <c r="L7" s="899">
        <f>K7+J7</f>
        <v>18227380</v>
      </c>
      <c r="M7" s="900">
        <f aca="true" t="shared" si="1" ref="M7:M39">L7/$L$7</f>
        <v>1</v>
      </c>
      <c r="N7" s="897">
        <f>SUM(N8:N39)</f>
        <v>8189508</v>
      </c>
      <c r="O7" s="898">
        <f>SUM(O8:O39)</f>
        <v>8189508</v>
      </c>
      <c r="P7" s="899">
        <f>O7+N7</f>
        <v>16379016</v>
      </c>
      <c r="Q7" s="900">
        <f>(L7/P7-1)</f>
        <v>0.11284951428095558</v>
      </c>
    </row>
    <row r="8" spans="1:17" s="906" customFormat="1" ht="18" customHeight="1" thickTop="1">
      <c r="A8" s="902" t="s">
        <v>255</v>
      </c>
      <c r="B8" s="903">
        <v>364521</v>
      </c>
      <c r="C8" s="904">
        <v>366220</v>
      </c>
      <c r="D8" s="904">
        <f>C8+B8</f>
        <v>730741</v>
      </c>
      <c r="E8" s="905">
        <f t="shared" si="0"/>
        <v>0.3869654964975418</v>
      </c>
      <c r="F8" s="903">
        <v>280049</v>
      </c>
      <c r="G8" s="904">
        <v>277342</v>
      </c>
      <c r="H8" s="904">
        <f>G8+F8</f>
        <v>557391</v>
      </c>
      <c r="I8" s="905">
        <f>(D8/H8-1)</f>
        <v>0.3110025099077667</v>
      </c>
      <c r="J8" s="903">
        <v>3430333</v>
      </c>
      <c r="K8" s="904">
        <v>3534534</v>
      </c>
      <c r="L8" s="904">
        <f>K8+J8</f>
        <v>6964867</v>
      </c>
      <c r="M8" s="905">
        <f t="shared" si="1"/>
        <v>0.3821101551621791</v>
      </c>
      <c r="N8" s="904">
        <v>3098298</v>
      </c>
      <c r="O8" s="904">
        <v>3119643</v>
      </c>
      <c r="P8" s="904">
        <f>O8+N8</f>
        <v>6217941</v>
      </c>
      <c r="Q8" s="905">
        <f>(L8/P8-1)</f>
        <v>0.12012433054607619</v>
      </c>
    </row>
    <row r="9" spans="1:17" s="906" customFormat="1" ht="18" customHeight="1">
      <c r="A9" s="907" t="s">
        <v>256</v>
      </c>
      <c r="B9" s="908">
        <v>85952</v>
      </c>
      <c r="C9" s="909">
        <v>87436</v>
      </c>
      <c r="D9" s="909">
        <f>C9+B9</f>
        <v>173388</v>
      </c>
      <c r="E9" s="910">
        <f t="shared" si="0"/>
        <v>0.09181799503068225</v>
      </c>
      <c r="F9" s="908">
        <v>59261</v>
      </c>
      <c r="G9" s="909">
        <v>61045</v>
      </c>
      <c r="H9" s="909">
        <f>G9+F9</f>
        <v>120306</v>
      </c>
      <c r="I9" s="910">
        <f>(D9/H9-1)</f>
        <v>0.44122487656475995</v>
      </c>
      <c r="J9" s="908">
        <v>793846</v>
      </c>
      <c r="K9" s="909">
        <v>800887</v>
      </c>
      <c r="L9" s="909">
        <f>K9+J9</f>
        <v>1594733</v>
      </c>
      <c r="M9" s="910">
        <f t="shared" si="1"/>
        <v>0.08749107112486819</v>
      </c>
      <c r="N9" s="909">
        <v>685804</v>
      </c>
      <c r="O9" s="909">
        <v>700970</v>
      </c>
      <c r="P9" s="909">
        <f>O9+N9</f>
        <v>1386774</v>
      </c>
      <c r="Q9" s="910">
        <f>(L9/P9-1)</f>
        <v>0.14995882530246463</v>
      </c>
    </row>
    <row r="10" spans="1:17" s="906" customFormat="1" ht="18" customHeight="1">
      <c r="A10" s="907" t="s">
        <v>257</v>
      </c>
      <c r="B10" s="908">
        <v>84578</v>
      </c>
      <c r="C10" s="909">
        <v>85550</v>
      </c>
      <c r="D10" s="909">
        <f>C10+B10</f>
        <v>170128</v>
      </c>
      <c r="E10" s="910">
        <f t="shared" si="0"/>
        <v>0.09009165489295633</v>
      </c>
      <c r="F10" s="908">
        <v>67497</v>
      </c>
      <c r="G10" s="909">
        <v>69103</v>
      </c>
      <c r="H10" s="909">
        <f>G10+F10</f>
        <v>136600</v>
      </c>
      <c r="I10" s="910">
        <f>(D10/H10-1)</f>
        <v>0.24544655929721815</v>
      </c>
      <c r="J10" s="908">
        <v>868538</v>
      </c>
      <c r="K10" s="909">
        <v>853703</v>
      </c>
      <c r="L10" s="909">
        <f>K10+J10</f>
        <v>1722241</v>
      </c>
      <c r="M10" s="910">
        <f t="shared" si="1"/>
        <v>0.09448648132644406</v>
      </c>
      <c r="N10" s="909">
        <v>772945</v>
      </c>
      <c r="O10" s="909">
        <v>770080</v>
      </c>
      <c r="P10" s="909">
        <f>O10+N10</f>
        <v>1543025</v>
      </c>
      <c r="Q10" s="910">
        <f>(L10/P10-1)</f>
        <v>0.11614588227669675</v>
      </c>
    </row>
    <row r="11" spans="1:17" s="906" customFormat="1" ht="18" customHeight="1">
      <c r="A11" s="907" t="s">
        <v>258</v>
      </c>
      <c r="B11" s="908">
        <v>59181</v>
      </c>
      <c r="C11" s="909">
        <v>57385</v>
      </c>
      <c r="D11" s="909">
        <f aca="true" t="shared" si="2" ref="D11:D38">C11+B11</f>
        <v>116566</v>
      </c>
      <c r="E11" s="910">
        <f t="shared" si="0"/>
        <v>0.061727780519681336</v>
      </c>
      <c r="F11" s="908">
        <v>42171</v>
      </c>
      <c r="G11" s="909">
        <v>39066</v>
      </c>
      <c r="H11" s="909">
        <f aca="true" t="shared" si="3" ref="H11:H38">G11+F11</f>
        <v>81237</v>
      </c>
      <c r="I11" s="910">
        <f aca="true" t="shared" si="4" ref="I11:I38">(D11/H11-1)</f>
        <v>0.43488804362544164</v>
      </c>
      <c r="J11" s="908">
        <v>553256</v>
      </c>
      <c r="K11" s="909">
        <v>532071</v>
      </c>
      <c r="L11" s="909">
        <f aca="true" t="shared" si="5" ref="L11:L38">K11+J11</f>
        <v>1085327</v>
      </c>
      <c r="M11" s="910">
        <f t="shared" si="1"/>
        <v>0.05954377425609166</v>
      </c>
      <c r="N11" s="909">
        <v>473460</v>
      </c>
      <c r="O11" s="909">
        <v>454775</v>
      </c>
      <c r="P11" s="909">
        <f aca="true" t="shared" si="6" ref="P11:P38">O11+N11</f>
        <v>928235</v>
      </c>
      <c r="Q11" s="910">
        <f aca="true" t="shared" si="7" ref="Q11:Q38">(L11/P11-1)</f>
        <v>0.16923731598140557</v>
      </c>
    </row>
    <row r="12" spans="1:17" s="906" customFormat="1" ht="18" customHeight="1">
      <c r="A12" s="907" t="s">
        <v>259</v>
      </c>
      <c r="B12" s="908">
        <v>47853</v>
      </c>
      <c r="C12" s="909">
        <v>47993</v>
      </c>
      <c r="D12" s="909">
        <f t="shared" si="2"/>
        <v>95846</v>
      </c>
      <c r="E12" s="910">
        <f t="shared" si="0"/>
        <v>0.050755459153521414</v>
      </c>
      <c r="F12" s="908">
        <v>34206</v>
      </c>
      <c r="G12" s="909">
        <v>34063</v>
      </c>
      <c r="H12" s="909">
        <f t="shared" si="3"/>
        <v>68269</v>
      </c>
      <c r="I12" s="910">
        <f t="shared" si="4"/>
        <v>0.4039461541841831</v>
      </c>
      <c r="J12" s="908">
        <v>440943</v>
      </c>
      <c r="K12" s="909">
        <v>424686</v>
      </c>
      <c r="L12" s="909">
        <f t="shared" si="5"/>
        <v>865629</v>
      </c>
      <c r="M12" s="910">
        <f t="shared" si="1"/>
        <v>0.047490588334692094</v>
      </c>
      <c r="N12" s="909">
        <v>387098</v>
      </c>
      <c r="O12" s="909">
        <v>380941</v>
      </c>
      <c r="P12" s="909">
        <f t="shared" si="6"/>
        <v>768039</v>
      </c>
      <c r="Q12" s="910">
        <f t="shared" si="7"/>
        <v>0.12706386003835735</v>
      </c>
    </row>
    <row r="13" spans="1:17" s="906" customFormat="1" ht="18" customHeight="1">
      <c r="A13" s="907" t="s">
        <v>260</v>
      </c>
      <c r="B13" s="908">
        <v>40024</v>
      </c>
      <c r="C13" s="909">
        <v>39675</v>
      </c>
      <c r="D13" s="909">
        <f t="shared" si="2"/>
        <v>79699</v>
      </c>
      <c r="E13" s="910">
        <f t="shared" si="0"/>
        <v>0.042204779949883184</v>
      </c>
      <c r="F13" s="908">
        <v>27383</v>
      </c>
      <c r="G13" s="909">
        <v>27304</v>
      </c>
      <c r="H13" s="909">
        <f t="shared" si="3"/>
        <v>54687</v>
      </c>
      <c r="I13" s="910">
        <f t="shared" si="4"/>
        <v>0.45736646735055864</v>
      </c>
      <c r="J13" s="908">
        <v>326905</v>
      </c>
      <c r="K13" s="909">
        <v>323595</v>
      </c>
      <c r="L13" s="909">
        <f t="shared" si="5"/>
        <v>650500</v>
      </c>
      <c r="M13" s="910">
        <f t="shared" si="1"/>
        <v>0.03568806926722327</v>
      </c>
      <c r="N13" s="909">
        <v>271256</v>
      </c>
      <c r="O13" s="909">
        <v>279159</v>
      </c>
      <c r="P13" s="909">
        <f t="shared" si="6"/>
        <v>550415</v>
      </c>
      <c r="Q13" s="910">
        <f t="shared" si="7"/>
        <v>0.1818355241045393</v>
      </c>
    </row>
    <row r="14" spans="1:17" s="906" customFormat="1" ht="18" customHeight="1">
      <c r="A14" s="907" t="s">
        <v>261</v>
      </c>
      <c r="B14" s="908">
        <v>35093</v>
      </c>
      <c r="C14" s="909">
        <v>36259</v>
      </c>
      <c r="D14" s="909">
        <f t="shared" si="2"/>
        <v>71352</v>
      </c>
      <c r="E14" s="910">
        <f t="shared" si="0"/>
        <v>0.03778460782423951</v>
      </c>
      <c r="F14" s="908">
        <v>38439</v>
      </c>
      <c r="G14" s="909">
        <v>41411</v>
      </c>
      <c r="H14" s="909">
        <f t="shared" si="3"/>
        <v>79850</v>
      </c>
      <c r="I14" s="910">
        <f t="shared" si="4"/>
        <v>-0.10642454602379459</v>
      </c>
      <c r="J14" s="908">
        <v>398564</v>
      </c>
      <c r="K14" s="909">
        <v>414878</v>
      </c>
      <c r="L14" s="909">
        <f t="shared" si="5"/>
        <v>813442</v>
      </c>
      <c r="M14" s="910">
        <f t="shared" si="1"/>
        <v>0.0446274780028726</v>
      </c>
      <c r="N14" s="909">
        <v>424599</v>
      </c>
      <c r="O14" s="909">
        <v>440753</v>
      </c>
      <c r="P14" s="909">
        <f t="shared" si="6"/>
        <v>865352</v>
      </c>
      <c r="Q14" s="910">
        <f t="shared" si="7"/>
        <v>-0.059987149737910084</v>
      </c>
    </row>
    <row r="15" spans="1:17" s="906" customFormat="1" ht="18" customHeight="1">
      <c r="A15" s="907" t="s">
        <v>262</v>
      </c>
      <c r="B15" s="908">
        <v>27097</v>
      </c>
      <c r="C15" s="909">
        <v>27397</v>
      </c>
      <c r="D15" s="909">
        <f t="shared" si="2"/>
        <v>54494</v>
      </c>
      <c r="E15" s="910">
        <f t="shared" si="0"/>
        <v>0.028857417013876386</v>
      </c>
      <c r="F15" s="908">
        <v>22969</v>
      </c>
      <c r="G15" s="909">
        <v>24331</v>
      </c>
      <c r="H15" s="909">
        <f t="shared" si="3"/>
        <v>47300</v>
      </c>
      <c r="I15" s="910">
        <f t="shared" si="4"/>
        <v>0.15209302325581397</v>
      </c>
      <c r="J15" s="908">
        <v>312165</v>
      </c>
      <c r="K15" s="909">
        <v>312795</v>
      </c>
      <c r="L15" s="909">
        <f t="shared" si="5"/>
        <v>624960</v>
      </c>
      <c r="M15" s="910">
        <f t="shared" si="1"/>
        <v>0.034286880506139664</v>
      </c>
      <c r="N15" s="909">
        <v>277499</v>
      </c>
      <c r="O15" s="909">
        <v>297510</v>
      </c>
      <c r="P15" s="909">
        <f t="shared" si="6"/>
        <v>575009</v>
      </c>
      <c r="Q15" s="910">
        <f t="shared" si="7"/>
        <v>0.08686994464434461</v>
      </c>
    </row>
    <row r="16" spans="1:17" s="906" customFormat="1" ht="18" customHeight="1">
      <c r="A16" s="907" t="s">
        <v>263</v>
      </c>
      <c r="B16" s="908">
        <v>25167</v>
      </c>
      <c r="C16" s="909">
        <v>24562</v>
      </c>
      <c r="D16" s="909">
        <f t="shared" si="2"/>
        <v>49729</v>
      </c>
      <c r="E16" s="910">
        <f t="shared" si="0"/>
        <v>0.026334100830973296</v>
      </c>
      <c r="F16" s="908">
        <v>16254</v>
      </c>
      <c r="G16" s="909">
        <v>16157</v>
      </c>
      <c r="H16" s="909">
        <f t="shared" si="3"/>
        <v>32411</v>
      </c>
      <c r="I16" s="910">
        <f t="shared" si="4"/>
        <v>0.5343247662830521</v>
      </c>
      <c r="J16" s="908">
        <v>233891</v>
      </c>
      <c r="K16" s="909">
        <v>224889</v>
      </c>
      <c r="L16" s="909">
        <f t="shared" si="5"/>
        <v>458780</v>
      </c>
      <c r="M16" s="910">
        <f t="shared" si="1"/>
        <v>0.02516982693069437</v>
      </c>
      <c r="N16" s="909">
        <v>186522</v>
      </c>
      <c r="O16" s="909">
        <v>184036</v>
      </c>
      <c r="P16" s="909">
        <f t="shared" si="6"/>
        <v>370558</v>
      </c>
      <c r="Q16" s="910">
        <f t="shared" si="7"/>
        <v>0.23807878928534798</v>
      </c>
    </row>
    <row r="17" spans="1:17" s="906" customFormat="1" ht="18" customHeight="1">
      <c r="A17" s="907" t="s">
        <v>264</v>
      </c>
      <c r="B17" s="908">
        <v>20979</v>
      </c>
      <c r="C17" s="909">
        <v>20619</v>
      </c>
      <c r="D17" s="909">
        <f t="shared" si="2"/>
        <v>41598</v>
      </c>
      <c r="E17" s="910">
        <f t="shared" si="0"/>
        <v>0.022028311978258705</v>
      </c>
      <c r="F17" s="908">
        <v>17100</v>
      </c>
      <c r="G17" s="909">
        <v>16758</v>
      </c>
      <c r="H17" s="909">
        <f t="shared" si="3"/>
        <v>33858</v>
      </c>
      <c r="I17" s="910">
        <f t="shared" si="4"/>
        <v>0.22860180754917603</v>
      </c>
      <c r="J17" s="908">
        <v>209204</v>
      </c>
      <c r="K17" s="909">
        <v>200923</v>
      </c>
      <c r="L17" s="909">
        <f t="shared" si="5"/>
        <v>410127</v>
      </c>
      <c r="M17" s="910">
        <f t="shared" si="1"/>
        <v>0.02250060074459412</v>
      </c>
      <c r="N17" s="909">
        <v>181697</v>
      </c>
      <c r="O17" s="909">
        <v>182081</v>
      </c>
      <c r="P17" s="909">
        <f t="shared" si="6"/>
        <v>363778</v>
      </c>
      <c r="Q17" s="910">
        <f t="shared" si="7"/>
        <v>0.12741012375679683</v>
      </c>
    </row>
    <row r="18" spans="1:17" s="906" customFormat="1" ht="18" customHeight="1">
      <c r="A18" s="907" t="s">
        <v>265</v>
      </c>
      <c r="B18" s="908">
        <v>20164</v>
      </c>
      <c r="C18" s="909">
        <v>20469</v>
      </c>
      <c r="D18" s="909">
        <f t="shared" si="2"/>
        <v>40633</v>
      </c>
      <c r="E18" s="910">
        <f t="shared" si="0"/>
        <v>0.021517294115404248</v>
      </c>
      <c r="F18" s="908">
        <v>18108</v>
      </c>
      <c r="G18" s="909">
        <v>19487</v>
      </c>
      <c r="H18" s="909">
        <f t="shared" si="3"/>
        <v>37595</v>
      </c>
      <c r="I18" s="910">
        <f t="shared" si="4"/>
        <v>0.08080861816730955</v>
      </c>
      <c r="J18" s="908">
        <v>215322</v>
      </c>
      <c r="K18" s="909">
        <v>209635</v>
      </c>
      <c r="L18" s="909">
        <f t="shared" si="5"/>
        <v>424957</v>
      </c>
      <c r="M18" s="910">
        <f t="shared" si="1"/>
        <v>0.023314211916358796</v>
      </c>
      <c r="N18" s="909">
        <v>200013</v>
      </c>
      <c r="O18" s="909">
        <v>199081</v>
      </c>
      <c r="P18" s="909">
        <f t="shared" si="6"/>
        <v>399094</v>
      </c>
      <c r="Q18" s="910">
        <f t="shared" si="7"/>
        <v>0.06480428169804608</v>
      </c>
    </row>
    <row r="19" spans="1:17" s="906" customFormat="1" ht="18" customHeight="1">
      <c r="A19" s="907" t="s">
        <v>266</v>
      </c>
      <c r="B19" s="908">
        <v>18607</v>
      </c>
      <c r="C19" s="909">
        <v>18040</v>
      </c>
      <c r="D19" s="909">
        <f t="shared" si="2"/>
        <v>36647</v>
      </c>
      <c r="E19" s="910">
        <f t="shared" si="0"/>
        <v>0.01940649908811113</v>
      </c>
      <c r="F19" s="908">
        <v>11599</v>
      </c>
      <c r="G19" s="909">
        <v>11291</v>
      </c>
      <c r="H19" s="909">
        <f t="shared" si="3"/>
        <v>22890</v>
      </c>
      <c r="I19" s="910">
        <f t="shared" si="4"/>
        <v>0.6010048055919615</v>
      </c>
      <c r="J19" s="908">
        <v>163897</v>
      </c>
      <c r="K19" s="909">
        <v>154902</v>
      </c>
      <c r="L19" s="909">
        <f t="shared" si="5"/>
        <v>318799</v>
      </c>
      <c r="M19" s="910">
        <f t="shared" si="1"/>
        <v>0.01749011651702</v>
      </c>
      <c r="N19" s="909">
        <v>128654</v>
      </c>
      <c r="O19" s="909">
        <v>123041</v>
      </c>
      <c r="P19" s="909">
        <f t="shared" si="6"/>
        <v>251695</v>
      </c>
      <c r="Q19" s="910">
        <f t="shared" si="7"/>
        <v>0.2666083950813485</v>
      </c>
    </row>
    <row r="20" spans="1:17" s="906" customFormat="1" ht="18" customHeight="1">
      <c r="A20" s="907" t="s">
        <v>267</v>
      </c>
      <c r="B20" s="908">
        <v>9675</v>
      </c>
      <c r="C20" s="909">
        <v>9582</v>
      </c>
      <c r="D20" s="909">
        <f t="shared" si="2"/>
        <v>19257</v>
      </c>
      <c r="E20" s="910">
        <f t="shared" si="0"/>
        <v>0.010197586512941196</v>
      </c>
      <c r="F20" s="908">
        <v>8240</v>
      </c>
      <c r="G20" s="909">
        <v>9351</v>
      </c>
      <c r="H20" s="909">
        <f t="shared" si="3"/>
        <v>17591</v>
      </c>
      <c r="I20" s="910">
        <f t="shared" si="4"/>
        <v>0.0947075208913648</v>
      </c>
      <c r="J20" s="908">
        <v>92066</v>
      </c>
      <c r="K20" s="909">
        <v>97091</v>
      </c>
      <c r="L20" s="909">
        <f t="shared" si="5"/>
        <v>189157</v>
      </c>
      <c r="M20" s="910">
        <f t="shared" si="1"/>
        <v>0.010377629697740432</v>
      </c>
      <c r="N20" s="909">
        <v>86503</v>
      </c>
      <c r="O20" s="909">
        <v>93204</v>
      </c>
      <c r="P20" s="909">
        <f t="shared" si="6"/>
        <v>179707</v>
      </c>
      <c r="Q20" s="910">
        <f t="shared" si="7"/>
        <v>0.052585597667313966</v>
      </c>
    </row>
    <row r="21" spans="1:17" s="906" customFormat="1" ht="18" customHeight="1">
      <c r="A21" s="907" t="s">
        <v>268</v>
      </c>
      <c r="B21" s="908">
        <v>9327</v>
      </c>
      <c r="C21" s="909">
        <v>9388</v>
      </c>
      <c r="D21" s="909">
        <f t="shared" si="2"/>
        <v>18715</v>
      </c>
      <c r="E21" s="910">
        <f t="shared" si="0"/>
        <v>0.009910569226239523</v>
      </c>
      <c r="F21" s="908">
        <v>7340</v>
      </c>
      <c r="G21" s="909">
        <v>7331</v>
      </c>
      <c r="H21" s="909">
        <f t="shared" si="3"/>
        <v>14671</v>
      </c>
      <c r="I21" s="910">
        <f t="shared" si="4"/>
        <v>0.2756458319132984</v>
      </c>
      <c r="J21" s="908">
        <v>97026</v>
      </c>
      <c r="K21" s="909">
        <v>94759</v>
      </c>
      <c r="L21" s="909">
        <f t="shared" si="5"/>
        <v>191785</v>
      </c>
      <c r="M21" s="910">
        <f t="shared" si="1"/>
        <v>0.010521808400329614</v>
      </c>
      <c r="N21" s="909">
        <v>89542</v>
      </c>
      <c r="O21" s="909">
        <v>85609</v>
      </c>
      <c r="P21" s="909">
        <f t="shared" si="6"/>
        <v>175151</v>
      </c>
      <c r="Q21" s="910">
        <f t="shared" si="7"/>
        <v>0.09496948347425938</v>
      </c>
    </row>
    <row r="22" spans="1:17" s="906" customFormat="1" ht="18" customHeight="1">
      <c r="A22" s="907" t="s">
        <v>269</v>
      </c>
      <c r="B22" s="908">
        <v>9115</v>
      </c>
      <c r="C22" s="909">
        <v>8668</v>
      </c>
      <c r="D22" s="909">
        <f t="shared" si="2"/>
        <v>17783</v>
      </c>
      <c r="E22" s="910">
        <f t="shared" si="0"/>
        <v>0.009417026585638122</v>
      </c>
      <c r="F22" s="908">
        <v>7761</v>
      </c>
      <c r="G22" s="909">
        <v>7541</v>
      </c>
      <c r="H22" s="909">
        <f t="shared" si="3"/>
        <v>15302</v>
      </c>
      <c r="I22" s="910">
        <f t="shared" si="4"/>
        <v>0.16213566854006012</v>
      </c>
      <c r="J22" s="908">
        <v>98273</v>
      </c>
      <c r="K22" s="909">
        <v>92575</v>
      </c>
      <c r="L22" s="909">
        <f t="shared" si="5"/>
        <v>190848</v>
      </c>
      <c r="M22" s="910">
        <f t="shared" si="1"/>
        <v>0.01047040221907921</v>
      </c>
      <c r="N22" s="909">
        <v>94420</v>
      </c>
      <c r="O22" s="909">
        <v>86791</v>
      </c>
      <c r="P22" s="909">
        <f t="shared" si="6"/>
        <v>181211</v>
      </c>
      <c r="Q22" s="910">
        <f t="shared" si="7"/>
        <v>0.053181098277698347</v>
      </c>
    </row>
    <row r="23" spans="1:17" s="906" customFormat="1" ht="18" customHeight="1">
      <c r="A23" s="907" t="s">
        <v>270</v>
      </c>
      <c r="B23" s="908">
        <v>8368</v>
      </c>
      <c r="C23" s="909">
        <v>7905</v>
      </c>
      <c r="D23" s="909">
        <f t="shared" si="2"/>
        <v>16273</v>
      </c>
      <c r="E23" s="910">
        <f t="shared" si="0"/>
        <v>0.008617402779513532</v>
      </c>
      <c r="F23" s="908">
        <v>7071</v>
      </c>
      <c r="G23" s="909">
        <v>6768</v>
      </c>
      <c r="H23" s="909">
        <f t="shared" si="3"/>
        <v>13839</v>
      </c>
      <c r="I23" s="910">
        <f t="shared" si="4"/>
        <v>0.17587976009827289</v>
      </c>
      <c r="J23" s="908">
        <v>91068</v>
      </c>
      <c r="K23" s="909">
        <v>81259</v>
      </c>
      <c r="L23" s="909">
        <f t="shared" si="5"/>
        <v>172327</v>
      </c>
      <c r="M23" s="910">
        <f t="shared" si="1"/>
        <v>0.009454293485953549</v>
      </c>
      <c r="N23" s="909">
        <v>72132</v>
      </c>
      <c r="O23" s="909">
        <v>65266</v>
      </c>
      <c r="P23" s="909">
        <f t="shared" si="6"/>
        <v>137398</v>
      </c>
      <c r="Q23" s="910">
        <f t="shared" si="7"/>
        <v>0.2542176742019535</v>
      </c>
    </row>
    <row r="24" spans="1:17" s="906" customFormat="1" ht="18" customHeight="1">
      <c r="A24" s="907" t="s">
        <v>271</v>
      </c>
      <c r="B24" s="908">
        <v>8046</v>
      </c>
      <c r="C24" s="909">
        <v>8210</v>
      </c>
      <c r="D24" s="909">
        <f t="shared" si="2"/>
        <v>16256</v>
      </c>
      <c r="E24" s="910">
        <f t="shared" si="0"/>
        <v>0.008608400392292262</v>
      </c>
      <c r="F24" s="908">
        <v>7246</v>
      </c>
      <c r="G24" s="909">
        <v>7563</v>
      </c>
      <c r="H24" s="909">
        <f t="shared" si="3"/>
        <v>14809</v>
      </c>
      <c r="I24" s="910">
        <f t="shared" si="4"/>
        <v>0.09771085150921732</v>
      </c>
      <c r="J24" s="908">
        <v>84012</v>
      </c>
      <c r="K24" s="909">
        <v>78441</v>
      </c>
      <c r="L24" s="909">
        <f t="shared" si="5"/>
        <v>162453</v>
      </c>
      <c r="M24" s="910">
        <f t="shared" si="1"/>
        <v>0.008912580963363906</v>
      </c>
      <c r="N24" s="909">
        <v>84619</v>
      </c>
      <c r="O24" s="909">
        <v>79988</v>
      </c>
      <c r="P24" s="909">
        <f t="shared" si="6"/>
        <v>164607</v>
      </c>
      <c r="Q24" s="910">
        <f t="shared" si="7"/>
        <v>-0.013085713244272767</v>
      </c>
    </row>
    <row r="25" spans="1:17" s="906" customFormat="1" ht="18" customHeight="1">
      <c r="A25" s="907" t="s">
        <v>272</v>
      </c>
      <c r="B25" s="908">
        <v>7121</v>
      </c>
      <c r="C25" s="909">
        <v>6741</v>
      </c>
      <c r="D25" s="909">
        <f t="shared" si="2"/>
        <v>13862</v>
      </c>
      <c r="E25" s="910">
        <f t="shared" si="0"/>
        <v>0.007340652450661622</v>
      </c>
      <c r="F25" s="908">
        <v>6266</v>
      </c>
      <c r="G25" s="909">
        <v>5885</v>
      </c>
      <c r="H25" s="909">
        <f t="shared" si="3"/>
        <v>12151</v>
      </c>
      <c r="I25" s="910">
        <f t="shared" si="4"/>
        <v>0.1408114558472553</v>
      </c>
      <c r="J25" s="908">
        <v>68470</v>
      </c>
      <c r="K25" s="909">
        <v>65940</v>
      </c>
      <c r="L25" s="909">
        <f t="shared" si="5"/>
        <v>134410</v>
      </c>
      <c r="M25" s="910">
        <f t="shared" si="1"/>
        <v>0.007374071314692512</v>
      </c>
      <c r="N25" s="909">
        <v>63936</v>
      </c>
      <c r="O25" s="909">
        <v>61700</v>
      </c>
      <c r="P25" s="909">
        <f t="shared" si="6"/>
        <v>125636</v>
      </c>
      <c r="Q25" s="910">
        <f t="shared" si="7"/>
        <v>0.06983667101786106</v>
      </c>
    </row>
    <row r="26" spans="1:17" s="906" customFormat="1" ht="18" customHeight="1">
      <c r="A26" s="907" t="s">
        <v>273</v>
      </c>
      <c r="B26" s="908">
        <v>6913</v>
      </c>
      <c r="C26" s="909">
        <v>6777</v>
      </c>
      <c r="D26" s="909">
        <f t="shared" si="2"/>
        <v>13690</v>
      </c>
      <c r="E26" s="910">
        <f t="shared" si="0"/>
        <v>0.007249569474069947</v>
      </c>
      <c r="F26" s="908">
        <v>4224</v>
      </c>
      <c r="G26" s="909">
        <v>4072</v>
      </c>
      <c r="H26" s="909">
        <f t="shared" si="3"/>
        <v>8296</v>
      </c>
      <c r="I26" s="910">
        <f t="shared" si="4"/>
        <v>0.6501928640308583</v>
      </c>
      <c r="J26" s="908">
        <v>52743</v>
      </c>
      <c r="K26" s="909">
        <v>52922</v>
      </c>
      <c r="L26" s="909">
        <f t="shared" si="5"/>
        <v>105665</v>
      </c>
      <c r="M26" s="910">
        <f t="shared" si="1"/>
        <v>0.005797048176973322</v>
      </c>
      <c r="N26" s="909">
        <v>40437</v>
      </c>
      <c r="O26" s="909">
        <v>42839</v>
      </c>
      <c r="P26" s="909">
        <f t="shared" si="6"/>
        <v>83276</v>
      </c>
      <c r="Q26" s="910">
        <f t="shared" si="7"/>
        <v>0.26885297084394066</v>
      </c>
    </row>
    <row r="27" spans="1:17" s="906" customFormat="1" ht="18" customHeight="1">
      <c r="A27" s="907" t="s">
        <v>274</v>
      </c>
      <c r="B27" s="908">
        <v>6539</v>
      </c>
      <c r="C27" s="909">
        <v>6225</v>
      </c>
      <c r="D27" s="909">
        <f t="shared" si="2"/>
        <v>12764</v>
      </c>
      <c r="E27" s="910">
        <f t="shared" si="0"/>
        <v>0.006759204146605464</v>
      </c>
      <c r="F27" s="908">
        <v>5661</v>
      </c>
      <c r="G27" s="909">
        <v>5370</v>
      </c>
      <c r="H27" s="909">
        <f t="shared" si="3"/>
        <v>11031</v>
      </c>
      <c r="I27" s="910">
        <f t="shared" si="4"/>
        <v>0.15710271054301517</v>
      </c>
      <c r="J27" s="908">
        <v>67065</v>
      </c>
      <c r="K27" s="909">
        <v>63431</v>
      </c>
      <c r="L27" s="909">
        <f t="shared" si="5"/>
        <v>130496</v>
      </c>
      <c r="M27" s="910">
        <f t="shared" si="1"/>
        <v>0.007159339411369051</v>
      </c>
      <c r="N27" s="909">
        <v>66809</v>
      </c>
      <c r="O27" s="909">
        <v>63003</v>
      </c>
      <c r="P27" s="909">
        <f t="shared" si="6"/>
        <v>129812</v>
      </c>
      <c r="Q27" s="910">
        <f t="shared" si="7"/>
        <v>0.005269158475333491</v>
      </c>
    </row>
    <row r="28" spans="1:17" s="906" customFormat="1" ht="18" customHeight="1">
      <c r="A28" s="907" t="s">
        <v>275</v>
      </c>
      <c r="B28" s="908">
        <v>6682</v>
      </c>
      <c r="C28" s="909">
        <v>5759</v>
      </c>
      <c r="D28" s="909">
        <f t="shared" si="2"/>
        <v>12441</v>
      </c>
      <c r="E28" s="910">
        <f t="shared" si="0"/>
        <v>0.006588158789401331</v>
      </c>
      <c r="F28" s="908">
        <v>6392</v>
      </c>
      <c r="G28" s="909">
        <v>5566</v>
      </c>
      <c r="H28" s="909">
        <f t="shared" si="3"/>
        <v>11958</v>
      </c>
      <c r="I28" s="910">
        <f t="shared" si="4"/>
        <v>0.04039136979427993</v>
      </c>
      <c r="J28" s="908">
        <v>65153</v>
      </c>
      <c r="K28" s="909">
        <v>55653</v>
      </c>
      <c r="L28" s="909">
        <f t="shared" si="5"/>
        <v>120806</v>
      </c>
      <c r="M28" s="910">
        <f t="shared" si="1"/>
        <v>0.006627721592461451</v>
      </c>
      <c r="N28" s="909">
        <v>58988</v>
      </c>
      <c r="O28" s="909">
        <v>51672</v>
      </c>
      <c r="P28" s="909">
        <f t="shared" si="6"/>
        <v>110660</v>
      </c>
      <c r="Q28" s="910">
        <f t="shared" si="7"/>
        <v>0.09168624615940724</v>
      </c>
    </row>
    <row r="29" spans="1:17" s="906" customFormat="1" ht="18" customHeight="1">
      <c r="A29" s="907" t="s">
        <v>276</v>
      </c>
      <c r="B29" s="908">
        <v>5818</v>
      </c>
      <c r="C29" s="909">
        <v>5819</v>
      </c>
      <c r="D29" s="909">
        <f t="shared" si="2"/>
        <v>11637</v>
      </c>
      <c r="E29" s="910">
        <f t="shared" si="0"/>
        <v>0.006162398829054199</v>
      </c>
      <c r="F29" s="908">
        <v>4640</v>
      </c>
      <c r="G29" s="909">
        <v>4502</v>
      </c>
      <c r="H29" s="909">
        <f t="shared" si="3"/>
        <v>9142</v>
      </c>
      <c r="I29" s="910">
        <f t="shared" si="4"/>
        <v>0.27291621089477136</v>
      </c>
      <c r="J29" s="908">
        <v>54694</v>
      </c>
      <c r="K29" s="909">
        <v>55038</v>
      </c>
      <c r="L29" s="909">
        <f t="shared" si="5"/>
        <v>109732</v>
      </c>
      <c r="M29" s="910">
        <f t="shared" si="1"/>
        <v>0.006020174045858483</v>
      </c>
      <c r="N29" s="909">
        <v>46797</v>
      </c>
      <c r="O29" s="909">
        <v>46648</v>
      </c>
      <c r="P29" s="909">
        <f t="shared" si="6"/>
        <v>93445</v>
      </c>
      <c r="Q29" s="910">
        <f t="shared" si="7"/>
        <v>0.17429503986302097</v>
      </c>
    </row>
    <row r="30" spans="1:17" s="906" customFormat="1" ht="18" customHeight="1">
      <c r="A30" s="907" t="s">
        <v>277</v>
      </c>
      <c r="B30" s="908">
        <v>5251</v>
      </c>
      <c r="C30" s="909">
        <v>5436</v>
      </c>
      <c r="D30" s="909">
        <f t="shared" si="2"/>
        <v>10687</v>
      </c>
      <c r="E30" s="910">
        <f t="shared" si="0"/>
        <v>0.00565932424904204</v>
      </c>
      <c r="F30" s="908">
        <v>5389</v>
      </c>
      <c r="G30" s="909">
        <v>5451</v>
      </c>
      <c r="H30" s="909">
        <f t="shared" si="3"/>
        <v>10840</v>
      </c>
      <c r="I30" s="910">
        <f t="shared" si="4"/>
        <v>-0.014114391143911442</v>
      </c>
      <c r="J30" s="908">
        <v>62066</v>
      </c>
      <c r="K30" s="909">
        <v>60021</v>
      </c>
      <c r="L30" s="909">
        <f t="shared" si="5"/>
        <v>122087</v>
      </c>
      <c r="M30" s="910">
        <f t="shared" si="1"/>
        <v>0.006698000480595675</v>
      </c>
      <c r="N30" s="909">
        <v>59627</v>
      </c>
      <c r="O30" s="909">
        <v>57763</v>
      </c>
      <c r="P30" s="909">
        <f t="shared" si="6"/>
        <v>117390</v>
      </c>
      <c r="Q30" s="910">
        <f t="shared" si="7"/>
        <v>0.04001192605843773</v>
      </c>
    </row>
    <row r="31" spans="1:17" s="906" customFormat="1" ht="18" customHeight="1">
      <c r="A31" s="907" t="s">
        <v>278</v>
      </c>
      <c r="B31" s="908">
        <v>4279</v>
      </c>
      <c r="C31" s="909">
        <v>4063</v>
      </c>
      <c r="D31" s="909">
        <f t="shared" si="2"/>
        <v>8342</v>
      </c>
      <c r="E31" s="910">
        <f t="shared" si="0"/>
        <v>0.004417524364696238</v>
      </c>
      <c r="F31" s="908">
        <v>3588</v>
      </c>
      <c r="G31" s="909">
        <v>3600</v>
      </c>
      <c r="H31" s="909">
        <f t="shared" si="3"/>
        <v>7188</v>
      </c>
      <c r="I31" s="910">
        <f t="shared" si="4"/>
        <v>0.16054535336672227</v>
      </c>
      <c r="J31" s="908">
        <v>44422</v>
      </c>
      <c r="K31" s="909">
        <v>42150</v>
      </c>
      <c r="L31" s="909">
        <f t="shared" si="5"/>
        <v>86572</v>
      </c>
      <c r="M31" s="910">
        <f t="shared" si="1"/>
        <v>0.004749558082401311</v>
      </c>
      <c r="N31" s="909">
        <v>38540</v>
      </c>
      <c r="O31" s="909">
        <v>36785</v>
      </c>
      <c r="P31" s="909">
        <f t="shared" si="6"/>
        <v>75325</v>
      </c>
      <c r="Q31" s="910">
        <f t="shared" si="7"/>
        <v>0.14931297709923674</v>
      </c>
    </row>
    <row r="32" spans="1:17" s="906" customFormat="1" ht="18" customHeight="1">
      <c r="A32" s="907" t="s">
        <v>279</v>
      </c>
      <c r="B32" s="908">
        <v>3632</v>
      </c>
      <c r="C32" s="909">
        <v>3604</v>
      </c>
      <c r="D32" s="909">
        <f t="shared" si="2"/>
        <v>7236</v>
      </c>
      <c r="E32" s="910">
        <f t="shared" si="0"/>
        <v>0.0038318396431241885</v>
      </c>
      <c r="F32" s="908">
        <v>3453</v>
      </c>
      <c r="G32" s="909">
        <v>3459</v>
      </c>
      <c r="H32" s="909">
        <f t="shared" si="3"/>
        <v>6912</v>
      </c>
      <c r="I32" s="910">
        <f t="shared" si="4"/>
        <v>0.046875</v>
      </c>
      <c r="J32" s="908">
        <v>38290</v>
      </c>
      <c r="K32" s="909">
        <v>37214</v>
      </c>
      <c r="L32" s="909">
        <f t="shared" si="5"/>
        <v>75504</v>
      </c>
      <c r="M32" s="910">
        <f t="shared" si="1"/>
        <v>0.004142339710918409</v>
      </c>
      <c r="N32" s="909">
        <v>39897</v>
      </c>
      <c r="O32" s="909">
        <v>38958</v>
      </c>
      <c r="P32" s="909">
        <f t="shared" si="6"/>
        <v>78855</v>
      </c>
      <c r="Q32" s="910">
        <f t="shared" si="7"/>
        <v>-0.0424957199923911</v>
      </c>
    </row>
    <row r="33" spans="1:17" s="906" customFormat="1" ht="18" customHeight="1">
      <c r="A33" s="907" t="s">
        <v>280</v>
      </c>
      <c r="B33" s="908">
        <v>2023</v>
      </c>
      <c r="C33" s="909">
        <v>3938</v>
      </c>
      <c r="D33" s="909">
        <f t="shared" si="2"/>
        <v>5961</v>
      </c>
      <c r="E33" s="910">
        <f t="shared" si="0"/>
        <v>0.003156660601528923</v>
      </c>
      <c r="F33" s="908">
        <v>2410</v>
      </c>
      <c r="G33" s="909">
        <v>4170</v>
      </c>
      <c r="H33" s="909">
        <f t="shared" si="3"/>
        <v>6580</v>
      </c>
      <c r="I33" s="910">
        <f t="shared" si="4"/>
        <v>-0.09407294832826751</v>
      </c>
      <c r="J33" s="908">
        <v>21520</v>
      </c>
      <c r="K33" s="909">
        <v>40589</v>
      </c>
      <c r="L33" s="909">
        <f t="shared" si="5"/>
        <v>62109</v>
      </c>
      <c r="M33" s="910">
        <f t="shared" si="1"/>
        <v>0.003407456255369669</v>
      </c>
      <c r="N33" s="909">
        <v>27536</v>
      </c>
      <c r="O33" s="909">
        <v>40724</v>
      </c>
      <c r="P33" s="909">
        <f t="shared" si="6"/>
        <v>68260</v>
      </c>
      <c r="Q33" s="910">
        <f t="shared" si="7"/>
        <v>-0.09011133899794899</v>
      </c>
    </row>
    <row r="34" spans="1:17" s="906" customFormat="1" ht="18" customHeight="1">
      <c r="A34" s="907" t="s">
        <v>281</v>
      </c>
      <c r="B34" s="908">
        <v>2440</v>
      </c>
      <c r="C34" s="909">
        <v>2285</v>
      </c>
      <c r="D34" s="909">
        <f t="shared" si="2"/>
        <v>4725</v>
      </c>
      <c r="E34" s="910">
        <f t="shared" si="0"/>
        <v>0.0025021340953236305</v>
      </c>
      <c r="F34" s="908">
        <v>1942</v>
      </c>
      <c r="G34" s="909">
        <v>1900</v>
      </c>
      <c r="H34" s="909">
        <f t="shared" si="3"/>
        <v>3842</v>
      </c>
      <c r="I34" s="910">
        <f t="shared" si="4"/>
        <v>0.22982821447162927</v>
      </c>
      <c r="J34" s="908">
        <v>25211</v>
      </c>
      <c r="K34" s="909">
        <v>23795</v>
      </c>
      <c r="L34" s="909">
        <f t="shared" si="5"/>
        <v>49006</v>
      </c>
      <c r="M34" s="910">
        <f t="shared" si="1"/>
        <v>0.002688592655664171</v>
      </c>
      <c r="N34" s="909">
        <v>23483</v>
      </c>
      <c r="O34" s="909">
        <v>21871</v>
      </c>
      <c r="P34" s="909">
        <f t="shared" si="6"/>
        <v>45354</v>
      </c>
      <c r="Q34" s="910">
        <f t="shared" si="7"/>
        <v>0.08052211491819916</v>
      </c>
    </row>
    <row r="35" spans="1:17" s="906" customFormat="1" ht="18" customHeight="1">
      <c r="A35" s="907" t="s">
        <v>282</v>
      </c>
      <c r="B35" s="908">
        <v>2239</v>
      </c>
      <c r="C35" s="909">
        <v>2275</v>
      </c>
      <c r="D35" s="909">
        <f t="shared" si="2"/>
        <v>4514</v>
      </c>
      <c r="E35" s="910">
        <f t="shared" si="0"/>
        <v>0.0023903985833419825</v>
      </c>
      <c r="F35" s="908">
        <v>2293</v>
      </c>
      <c r="G35" s="909">
        <v>2463</v>
      </c>
      <c r="H35" s="909">
        <f t="shared" si="3"/>
        <v>4756</v>
      </c>
      <c r="I35" s="910">
        <f t="shared" si="4"/>
        <v>-0.05088309503784694</v>
      </c>
      <c r="J35" s="908">
        <v>23375</v>
      </c>
      <c r="K35" s="909">
        <v>23796</v>
      </c>
      <c r="L35" s="909">
        <f t="shared" si="5"/>
        <v>47171</v>
      </c>
      <c r="M35" s="910">
        <f t="shared" si="1"/>
        <v>0.002587919931443795</v>
      </c>
      <c r="N35" s="909">
        <v>24503</v>
      </c>
      <c r="O35" s="909">
        <v>24923</v>
      </c>
      <c r="P35" s="909">
        <f t="shared" si="6"/>
        <v>49426</v>
      </c>
      <c r="Q35" s="910">
        <f t="shared" si="7"/>
        <v>-0.04562376077368191</v>
      </c>
    </row>
    <row r="36" spans="1:17" s="906" customFormat="1" ht="18" customHeight="1">
      <c r="A36" s="907" t="s">
        <v>283</v>
      </c>
      <c r="B36" s="908">
        <v>1919</v>
      </c>
      <c r="C36" s="909">
        <v>2427</v>
      </c>
      <c r="D36" s="909">
        <f t="shared" si="2"/>
        <v>4346</v>
      </c>
      <c r="E36" s="910">
        <f t="shared" si="0"/>
        <v>0.0023014338155082537</v>
      </c>
      <c r="F36" s="908">
        <v>2175</v>
      </c>
      <c r="G36" s="909">
        <v>2216</v>
      </c>
      <c r="H36" s="909">
        <f t="shared" si="3"/>
        <v>4391</v>
      </c>
      <c r="I36" s="910">
        <f t="shared" si="4"/>
        <v>-0.010248235026189989</v>
      </c>
      <c r="J36" s="908">
        <v>18646</v>
      </c>
      <c r="K36" s="909">
        <v>23987</v>
      </c>
      <c r="L36" s="909">
        <f t="shared" si="5"/>
        <v>42633</v>
      </c>
      <c r="M36" s="910">
        <f t="shared" si="1"/>
        <v>0.002338953815633404</v>
      </c>
      <c r="N36" s="909">
        <v>20127</v>
      </c>
      <c r="O36" s="909">
        <v>24027</v>
      </c>
      <c r="P36" s="909">
        <f t="shared" si="6"/>
        <v>44154</v>
      </c>
      <c r="Q36" s="910">
        <f t="shared" si="7"/>
        <v>-0.03444761516510397</v>
      </c>
    </row>
    <row r="37" spans="1:17" s="906" customFormat="1" ht="18" customHeight="1">
      <c r="A37" s="907" t="s">
        <v>284</v>
      </c>
      <c r="B37" s="908">
        <v>2044</v>
      </c>
      <c r="C37" s="909">
        <v>2046</v>
      </c>
      <c r="D37" s="909">
        <f t="shared" si="2"/>
        <v>4090</v>
      </c>
      <c r="E37" s="910">
        <f t="shared" si="0"/>
        <v>0.002165868454999714</v>
      </c>
      <c r="F37" s="908">
        <v>1710</v>
      </c>
      <c r="G37" s="909">
        <v>1676</v>
      </c>
      <c r="H37" s="909">
        <f t="shared" si="3"/>
        <v>3386</v>
      </c>
      <c r="I37" s="910">
        <f t="shared" si="4"/>
        <v>0.20791494388659193</v>
      </c>
      <c r="J37" s="908">
        <v>19288</v>
      </c>
      <c r="K37" s="909">
        <v>18621</v>
      </c>
      <c r="L37" s="909">
        <f t="shared" si="5"/>
        <v>37909</v>
      </c>
      <c r="M37" s="910">
        <f t="shared" si="1"/>
        <v>0.002079783271100948</v>
      </c>
      <c r="N37" s="909">
        <v>18880</v>
      </c>
      <c r="O37" s="909">
        <v>18245</v>
      </c>
      <c r="P37" s="909">
        <f t="shared" si="6"/>
        <v>37125</v>
      </c>
      <c r="Q37" s="910">
        <f t="shared" si="7"/>
        <v>0.02111784511784509</v>
      </c>
    </row>
    <row r="38" spans="1:17" s="906" customFormat="1" ht="18" customHeight="1">
      <c r="A38" s="907" t="s">
        <v>285</v>
      </c>
      <c r="B38" s="908">
        <v>1758</v>
      </c>
      <c r="C38" s="909">
        <v>1539</v>
      </c>
      <c r="D38" s="909">
        <f t="shared" si="2"/>
        <v>3297</v>
      </c>
      <c r="E38" s="910">
        <f t="shared" si="0"/>
        <v>0.0017459335687369333</v>
      </c>
      <c r="F38" s="908">
        <v>1875</v>
      </c>
      <c r="G38" s="909">
        <v>1340</v>
      </c>
      <c r="H38" s="909">
        <f t="shared" si="3"/>
        <v>3215</v>
      </c>
      <c r="I38" s="910">
        <f t="shared" si="4"/>
        <v>0.025505443234836722</v>
      </c>
      <c r="J38" s="908">
        <v>18684</v>
      </c>
      <c r="K38" s="909">
        <v>16013</v>
      </c>
      <c r="L38" s="909">
        <f t="shared" si="5"/>
        <v>34697</v>
      </c>
      <c r="M38" s="910">
        <f t="shared" si="1"/>
        <v>0.0019035648568252815</v>
      </c>
      <c r="N38" s="909">
        <v>18512</v>
      </c>
      <c r="O38" s="909">
        <v>15390</v>
      </c>
      <c r="P38" s="909">
        <f t="shared" si="6"/>
        <v>33902</v>
      </c>
      <c r="Q38" s="910">
        <f t="shared" si="7"/>
        <v>0.023449943956108887</v>
      </c>
    </row>
    <row r="39" spans="1:17" s="906" customFormat="1" ht="18" customHeight="1" thickBot="1">
      <c r="A39" s="911" t="s">
        <v>222</v>
      </c>
      <c r="B39" s="912">
        <v>11789</v>
      </c>
      <c r="C39" s="913">
        <v>9902</v>
      </c>
      <c r="D39" s="913">
        <f>C39+B39</f>
        <v>21691</v>
      </c>
      <c r="E39" s="914">
        <f t="shared" si="0"/>
        <v>0.011486516542151295</v>
      </c>
      <c r="F39" s="912">
        <v>12116</v>
      </c>
      <c r="G39" s="913">
        <v>9246</v>
      </c>
      <c r="H39" s="913">
        <f>G39+F39</f>
        <v>21362</v>
      </c>
      <c r="I39" s="914">
        <f>(D39/H39-1)</f>
        <v>0.01540117966482546</v>
      </c>
      <c r="J39" s="912">
        <v>124754</v>
      </c>
      <c r="K39" s="913">
        <v>102897</v>
      </c>
      <c r="L39" s="913">
        <f>K39+J39</f>
        <v>227651</v>
      </c>
      <c r="M39" s="914">
        <f t="shared" si="1"/>
        <v>0.012489507543047876</v>
      </c>
      <c r="N39" s="912">
        <v>126375</v>
      </c>
      <c r="O39" s="913">
        <v>102032</v>
      </c>
      <c r="P39" s="913">
        <f>O39+N39</f>
        <v>228407</v>
      </c>
      <c r="Q39" s="914">
        <f>(L39/P39-1)</f>
        <v>-0.0033098810456771988</v>
      </c>
    </row>
    <row r="40" ht="14.25">
      <c r="A40" s="226" t="s">
        <v>286</v>
      </c>
    </row>
    <row r="41" spans="1:5" ht="13.5">
      <c r="A41" s="915" t="s">
        <v>287</v>
      </c>
      <c r="B41" s="916"/>
      <c r="C41" s="916"/>
      <c r="D41" s="916"/>
      <c r="E41" s="916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40:Q65536 I40:I65536 Q3:Q6 I3:I6">
    <cfRule type="cellIs" priority="1" dxfId="0" operator="lessThan" stopIfTrue="1">
      <formula>0</formula>
    </cfRule>
  </conditionalFormatting>
  <conditionalFormatting sqref="I7:I39 Q7:Q3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46"/>
  <sheetViews>
    <sheetView showGridLines="0" zoomScale="88" zoomScaleNormal="88" zoomScalePageLayoutView="0" workbookViewId="0" topLeftCell="A1">
      <selection activeCell="I50" sqref="I50"/>
    </sheetView>
  </sheetViews>
  <sheetFormatPr defaultColWidth="9.140625" defaultRowHeight="12.75"/>
  <cols>
    <col min="1" max="1" width="26.28125" style="917" customWidth="1"/>
    <col min="2" max="2" width="7.00390625" style="917" customWidth="1"/>
    <col min="3" max="3" width="9.28125" style="917" customWidth="1"/>
    <col min="4" max="4" width="8.57421875" style="917" customWidth="1"/>
    <col min="5" max="5" width="10.57421875" style="917" customWidth="1"/>
    <col min="6" max="6" width="8.00390625" style="917" customWidth="1"/>
    <col min="7" max="7" width="8.8515625" style="917" customWidth="1"/>
    <col min="8" max="8" width="8.57421875" style="917" customWidth="1"/>
    <col min="9" max="9" width="9.8515625" style="917" customWidth="1"/>
    <col min="10" max="10" width="8.28125" style="917" customWidth="1"/>
    <col min="11" max="11" width="9.00390625" style="917" customWidth="1"/>
    <col min="12" max="12" width="9.421875" style="917" customWidth="1"/>
    <col min="13" max="13" width="10.00390625" style="917" customWidth="1"/>
    <col min="14" max="14" width="9.7109375" style="917" customWidth="1"/>
    <col min="15" max="15" width="10.00390625" style="917" customWidth="1"/>
    <col min="16" max="16" width="9.28125" style="917" customWidth="1"/>
    <col min="17" max="17" width="9.7109375" style="917" customWidth="1"/>
    <col min="18" max="16384" width="9.140625" style="917" customWidth="1"/>
  </cols>
  <sheetData>
    <row r="1" spans="16:17" ht="18.75" thickBot="1">
      <c r="P1" s="918" t="s">
        <v>0</v>
      </c>
      <c r="Q1" s="919"/>
    </row>
    <row r="2" ht="3.75" customHeight="1" thickBot="1"/>
    <row r="3" spans="1:17" ht="24" customHeight="1" thickBot="1">
      <c r="A3" s="920" t="s">
        <v>288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2"/>
    </row>
    <row r="4" spans="1:17" ht="15.75" customHeight="1" thickBot="1">
      <c r="A4" s="923" t="s">
        <v>254</v>
      </c>
      <c r="B4" s="924" t="s">
        <v>39</v>
      </c>
      <c r="C4" s="925"/>
      <c r="D4" s="925"/>
      <c r="E4" s="925"/>
      <c r="F4" s="925"/>
      <c r="G4" s="925"/>
      <c r="H4" s="925"/>
      <c r="I4" s="926"/>
      <c r="J4" s="924" t="s">
        <v>40</v>
      </c>
      <c r="K4" s="925"/>
      <c r="L4" s="925"/>
      <c r="M4" s="925"/>
      <c r="N4" s="925"/>
      <c r="O4" s="925"/>
      <c r="P4" s="925"/>
      <c r="Q4" s="926"/>
    </row>
    <row r="5" spans="1:17" s="934" customFormat="1" ht="26.25" customHeight="1">
      <c r="A5" s="927"/>
      <c r="B5" s="928" t="s">
        <v>41</v>
      </c>
      <c r="C5" s="929"/>
      <c r="D5" s="929"/>
      <c r="E5" s="930" t="s">
        <v>42</v>
      </c>
      <c r="F5" s="928" t="s">
        <v>43</v>
      </c>
      <c r="G5" s="929"/>
      <c r="H5" s="929"/>
      <c r="I5" s="931" t="s">
        <v>44</v>
      </c>
      <c r="J5" s="932" t="s">
        <v>210</v>
      </c>
      <c r="K5" s="933"/>
      <c r="L5" s="933"/>
      <c r="M5" s="930" t="s">
        <v>42</v>
      </c>
      <c r="N5" s="932" t="s">
        <v>211</v>
      </c>
      <c r="O5" s="933"/>
      <c r="P5" s="933"/>
      <c r="Q5" s="930" t="s">
        <v>44</v>
      </c>
    </row>
    <row r="6" spans="1:17" s="940" customFormat="1" ht="14.25" thickBot="1">
      <c r="A6" s="935"/>
      <c r="B6" s="936" t="s">
        <v>14</v>
      </c>
      <c r="C6" s="937" t="s">
        <v>15</v>
      </c>
      <c r="D6" s="937" t="s">
        <v>13</v>
      </c>
      <c r="E6" s="938"/>
      <c r="F6" s="936" t="s">
        <v>14</v>
      </c>
      <c r="G6" s="937" t="s">
        <v>15</v>
      </c>
      <c r="H6" s="937" t="s">
        <v>13</v>
      </c>
      <c r="I6" s="939"/>
      <c r="J6" s="936" t="s">
        <v>14</v>
      </c>
      <c r="K6" s="937" t="s">
        <v>15</v>
      </c>
      <c r="L6" s="937" t="s">
        <v>13</v>
      </c>
      <c r="M6" s="938"/>
      <c r="N6" s="936" t="s">
        <v>14</v>
      </c>
      <c r="O6" s="937" t="s">
        <v>15</v>
      </c>
      <c r="P6" s="937" t="s">
        <v>13</v>
      </c>
      <c r="Q6" s="938"/>
    </row>
    <row r="7" spans="1:17" s="946" customFormat="1" ht="18" customHeight="1" thickBot="1">
      <c r="A7" s="941" t="s">
        <v>4</v>
      </c>
      <c r="B7" s="942">
        <f>SUM(B8:B44)</f>
        <v>8138.803999999999</v>
      </c>
      <c r="C7" s="943">
        <f>SUM(C8:C44)</f>
        <v>8138.804000000001</v>
      </c>
      <c r="D7" s="944">
        <f aca="true" t="shared" si="0" ref="D7:D44">C7+B7</f>
        <v>16277.608</v>
      </c>
      <c r="E7" s="945">
        <f aca="true" t="shared" si="1" ref="E7:E44">D7/$D$7</f>
        <v>1</v>
      </c>
      <c r="F7" s="942">
        <f>SUM(F8:F44)</f>
        <v>9723.854000000001</v>
      </c>
      <c r="G7" s="943">
        <f>SUM(G8:G44)</f>
        <v>9723.853999999998</v>
      </c>
      <c r="H7" s="944">
        <f aca="true" t="shared" si="2" ref="H7:H44">G7+F7</f>
        <v>19447.708</v>
      </c>
      <c r="I7" s="945">
        <f aca="true" t="shared" si="3" ref="I7:I19">(D7/H7-1)</f>
        <v>-0.16300635529904084</v>
      </c>
      <c r="J7" s="942">
        <f>SUM(J8:J44)</f>
        <v>90262.48</v>
      </c>
      <c r="K7" s="943">
        <f>SUM(K8:K44)</f>
        <v>90262.48000000001</v>
      </c>
      <c r="L7" s="944">
        <f aca="true" t="shared" si="4" ref="L7:L44">K7+J7</f>
        <v>180524.96000000002</v>
      </c>
      <c r="M7" s="945">
        <f aca="true" t="shared" si="5" ref="M7:M44">L7/$L$7</f>
        <v>1</v>
      </c>
      <c r="N7" s="942">
        <f>SUM(N8:N44)</f>
        <v>114062.53300000005</v>
      </c>
      <c r="O7" s="943">
        <f>SUM(O8:O44)</f>
        <v>114062.5330000001</v>
      </c>
      <c r="P7" s="944">
        <f aca="true" t="shared" si="6" ref="P7:P44">O7+N7</f>
        <v>228125.06600000017</v>
      </c>
      <c r="Q7" s="945">
        <f aca="true" t="shared" si="7" ref="Q7:Q44">(L7/P7-1)</f>
        <v>-0.20865793853622427</v>
      </c>
    </row>
    <row r="8" spans="1:17" s="951" customFormat="1" ht="18" customHeight="1" thickTop="1">
      <c r="A8" s="947" t="s">
        <v>255</v>
      </c>
      <c r="B8" s="948">
        <v>3203.401</v>
      </c>
      <c r="C8" s="949">
        <v>2836.5010000000007</v>
      </c>
      <c r="D8" s="949">
        <f t="shared" si="0"/>
        <v>6039.902</v>
      </c>
      <c r="E8" s="950">
        <f t="shared" si="1"/>
        <v>0.37105587012538943</v>
      </c>
      <c r="F8" s="948">
        <v>3716.938</v>
      </c>
      <c r="G8" s="949">
        <v>3359.756999999999</v>
      </c>
      <c r="H8" s="949">
        <f t="shared" si="2"/>
        <v>7076.695</v>
      </c>
      <c r="I8" s="950">
        <f t="shared" si="3"/>
        <v>-0.1465080803962866</v>
      </c>
      <c r="J8" s="948">
        <v>32815.69500000002</v>
      </c>
      <c r="K8" s="949">
        <v>32955.90199999997</v>
      </c>
      <c r="L8" s="949">
        <f t="shared" si="4"/>
        <v>65771.597</v>
      </c>
      <c r="M8" s="950">
        <f t="shared" si="5"/>
        <v>0.3643351977477241</v>
      </c>
      <c r="N8" s="948">
        <v>44892.12200000005</v>
      </c>
      <c r="O8" s="949">
        <v>42647.82300000008</v>
      </c>
      <c r="P8" s="949">
        <f t="shared" si="6"/>
        <v>87539.94500000012</v>
      </c>
      <c r="Q8" s="950">
        <f t="shared" si="7"/>
        <v>-0.24866759968834906</v>
      </c>
    </row>
    <row r="9" spans="1:17" s="951" customFormat="1" ht="18" customHeight="1">
      <c r="A9" s="947" t="s">
        <v>257</v>
      </c>
      <c r="B9" s="948">
        <v>697.4889999999999</v>
      </c>
      <c r="C9" s="949">
        <v>630.802</v>
      </c>
      <c r="D9" s="949">
        <f t="shared" si="0"/>
        <v>1328.291</v>
      </c>
      <c r="E9" s="950">
        <f t="shared" si="1"/>
        <v>0.08160234599579987</v>
      </c>
      <c r="F9" s="948">
        <v>705.1470000000003</v>
      </c>
      <c r="G9" s="949">
        <v>652.238</v>
      </c>
      <c r="H9" s="949">
        <f t="shared" si="2"/>
        <v>1357.3850000000002</v>
      </c>
      <c r="I9" s="950">
        <f t="shared" si="3"/>
        <v>-0.021433859958670753</v>
      </c>
      <c r="J9" s="948">
        <v>7654.598000000005</v>
      </c>
      <c r="K9" s="949">
        <v>6955.007</v>
      </c>
      <c r="L9" s="949">
        <f t="shared" si="4"/>
        <v>14609.605000000005</v>
      </c>
      <c r="M9" s="950">
        <f t="shared" si="5"/>
        <v>0.08092844889703897</v>
      </c>
      <c r="N9" s="948">
        <v>9975.548999999995</v>
      </c>
      <c r="O9" s="949">
        <v>8873.634000000004</v>
      </c>
      <c r="P9" s="949">
        <f t="shared" si="6"/>
        <v>18849.182999999997</v>
      </c>
      <c r="Q9" s="950">
        <f t="shared" si="7"/>
        <v>-0.22492104830219928</v>
      </c>
    </row>
    <row r="10" spans="1:17" s="951" customFormat="1" ht="18" customHeight="1">
      <c r="A10" s="947" t="s">
        <v>256</v>
      </c>
      <c r="B10" s="948">
        <v>642.3040000000001</v>
      </c>
      <c r="C10" s="949">
        <v>508.221</v>
      </c>
      <c r="D10" s="949">
        <f t="shared" si="0"/>
        <v>1150.525</v>
      </c>
      <c r="E10" s="950">
        <f t="shared" si="1"/>
        <v>0.07068145393352636</v>
      </c>
      <c r="F10" s="948">
        <v>886.0160000000002</v>
      </c>
      <c r="G10" s="949">
        <v>784.161</v>
      </c>
      <c r="H10" s="949">
        <f t="shared" si="2"/>
        <v>1670.1770000000001</v>
      </c>
      <c r="I10" s="950">
        <f t="shared" si="3"/>
        <v>-0.31113588559775396</v>
      </c>
      <c r="J10" s="948">
        <v>8060.691</v>
      </c>
      <c r="K10" s="949">
        <v>6931.47</v>
      </c>
      <c r="L10" s="949">
        <f t="shared" si="4"/>
        <v>14992.161</v>
      </c>
      <c r="M10" s="950">
        <f t="shared" si="5"/>
        <v>0.08304757968094827</v>
      </c>
      <c r="N10" s="948">
        <v>11524.557000000012</v>
      </c>
      <c r="O10" s="949">
        <v>10863.536999999998</v>
      </c>
      <c r="P10" s="949">
        <f t="shared" si="6"/>
        <v>22388.094000000012</v>
      </c>
      <c r="Q10" s="950">
        <f t="shared" si="7"/>
        <v>-0.33035116790201113</v>
      </c>
    </row>
    <row r="11" spans="1:17" s="951" customFormat="1" ht="18" customHeight="1">
      <c r="A11" s="947" t="s">
        <v>259</v>
      </c>
      <c r="B11" s="948">
        <v>517.847</v>
      </c>
      <c r="C11" s="949">
        <v>500.189</v>
      </c>
      <c r="D11" s="949">
        <f t="shared" si="0"/>
        <v>1018.0360000000001</v>
      </c>
      <c r="E11" s="950">
        <f t="shared" si="1"/>
        <v>0.06254211306722708</v>
      </c>
      <c r="F11" s="948">
        <v>577.5310000000001</v>
      </c>
      <c r="G11" s="949">
        <v>738.5659999999999</v>
      </c>
      <c r="H11" s="949">
        <f t="shared" si="2"/>
        <v>1316.097</v>
      </c>
      <c r="I11" s="950">
        <f t="shared" si="3"/>
        <v>-0.22647342863026043</v>
      </c>
      <c r="J11" s="948">
        <v>5651.2940000000035</v>
      </c>
      <c r="K11" s="949">
        <v>5433.186000000007</v>
      </c>
      <c r="L11" s="949">
        <f t="shared" si="4"/>
        <v>11084.48000000001</v>
      </c>
      <c r="M11" s="950">
        <f t="shared" si="5"/>
        <v>0.06140137075781659</v>
      </c>
      <c r="N11" s="948">
        <v>9781.597000000002</v>
      </c>
      <c r="O11" s="949">
        <v>11605.031</v>
      </c>
      <c r="P11" s="949">
        <f t="shared" si="6"/>
        <v>21386.628000000004</v>
      </c>
      <c r="Q11" s="950">
        <f t="shared" si="7"/>
        <v>-0.4817097861336529</v>
      </c>
    </row>
    <row r="12" spans="1:17" s="951" customFormat="1" ht="18" customHeight="1">
      <c r="A12" s="947" t="s">
        <v>289</v>
      </c>
      <c r="B12" s="948">
        <v>84.268</v>
      </c>
      <c r="C12" s="949">
        <v>613.098</v>
      </c>
      <c r="D12" s="949">
        <f t="shared" si="0"/>
        <v>697.366</v>
      </c>
      <c r="E12" s="950">
        <f t="shared" si="1"/>
        <v>0.04284204411360686</v>
      </c>
      <c r="F12" s="948">
        <v>58.45700000000001</v>
      </c>
      <c r="G12" s="949">
        <v>321.535</v>
      </c>
      <c r="H12" s="949">
        <f t="shared" si="2"/>
        <v>379.992</v>
      </c>
      <c r="I12" s="950">
        <f t="shared" si="3"/>
        <v>0.8352123202593738</v>
      </c>
      <c r="J12" s="948">
        <v>659.775</v>
      </c>
      <c r="K12" s="949">
        <v>4107.494000000001</v>
      </c>
      <c r="L12" s="949">
        <f t="shared" si="4"/>
        <v>4767.269</v>
      </c>
      <c r="M12" s="950">
        <f t="shared" si="5"/>
        <v>0.02640781086449209</v>
      </c>
      <c r="N12" s="948">
        <v>441.75100000000015</v>
      </c>
      <c r="O12" s="949">
        <v>2462.246999999999</v>
      </c>
      <c r="P12" s="949">
        <f t="shared" si="6"/>
        <v>2903.997999999999</v>
      </c>
      <c r="Q12" s="950">
        <f t="shared" si="7"/>
        <v>0.6416226870679669</v>
      </c>
    </row>
    <row r="13" spans="1:17" s="951" customFormat="1" ht="18" customHeight="1">
      <c r="A13" s="947" t="s">
        <v>290</v>
      </c>
      <c r="B13" s="948">
        <v>550.85</v>
      </c>
      <c r="C13" s="949">
        <v>117.57599999999998</v>
      </c>
      <c r="D13" s="949">
        <f t="shared" si="0"/>
        <v>668.426</v>
      </c>
      <c r="E13" s="950">
        <f t="shared" si="1"/>
        <v>0.04106414161097872</v>
      </c>
      <c r="F13" s="948">
        <v>286.632</v>
      </c>
      <c r="G13" s="949">
        <v>136.8</v>
      </c>
      <c r="H13" s="949">
        <f t="shared" si="2"/>
        <v>423.432</v>
      </c>
      <c r="I13" s="950">
        <f t="shared" si="3"/>
        <v>0.5785911315158043</v>
      </c>
      <c r="J13" s="948">
        <v>3582.658000000001</v>
      </c>
      <c r="K13" s="949">
        <v>1123.5159999999998</v>
      </c>
      <c r="L13" s="949">
        <f t="shared" si="4"/>
        <v>4706.174000000001</v>
      </c>
      <c r="M13" s="950">
        <f t="shared" si="5"/>
        <v>0.026069381209113687</v>
      </c>
      <c r="N13" s="948">
        <v>1493.1970000000003</v>
      </c>
      <c r="O13" s="949">
        <v>792.2330000000003</v>
      </c>
      <c r="P13" s="949">
        <f t="shared" si="6"/>
        <v>2285.4300000000007</v>
      </c>
      <c r="Q13" s="950">
        <f t="shared" si="7"/>
        <v>1.059207238900338</v>
      </c>
    </row>
    <row r="14" spans="1:17" s="951" customFormat="1" ht="18" customHeight="1">
      <c r="A14" s="947" t="s">
        <v>273</v>
      </c>
      <c r="B14" s="948">
        <v>363.36899999999997</v>
      </c>
      <c r="C14" s="949">
        <v>283.349</v>
      </c>
      <c r="D14" s="949">
        <f t="shared" si="0"/>
        <v>646.718</v>
      </c>
      <c r="E14" s="950">
        <f t="shared" si="1"/>
        <v>0.03973053043174402</v>
      </c>
      <c r="F14" s="948">
        <v>517.794</v>
      </c>
      <c r="G14" s="949">
        <v>358.45</v>
      </c>
      <c r="H14" s="949">
        <f t="shared" si="2"/>
        <v>876.2439999999999</v>
      </c>
      <c r="I14" s="950">
        <f t="shared" si="3"/>
        <v>-0.26194302043722983</v>
      </c>
      <c r="J14" s="948">
        <v>6092.133999999998</v>
      </c>
      <c r="K14" s="949">
        <v>3589.17</v>
      </c>
      <c r="L14" s="949">
        <f t="shared" si="4"/>
        <v>9681.303999999998</v>
      </c>
      <c r="M14" s="950">
        <f t="shared" si="5"/>
        <v>0.05362861733912029</v>
      </c>
      <c r="N14" s="948">
        <v>6328.286</v>
      </c>
      <c r="O14" s="949">
        <v>4354.817</v>
      </c>
      <c r="P14" s="949">
        <f t="shared" si="6"/>
        <v>10683.103</v>
      </c>
      <c r="Q14" s="950">
        <f t="shared" si="7"/>
        <v>-0.09377415906221265</v>
      </c>
    </row>
    <row r="15" spans="1:17" s="951" customFormat="1" ht="18" customHeight="1">
      <c r="A15" s="947" t="s">
        <v>262</v>
      </c>
      <c r="B15" s="948">
        <v>145.53</v>
      </c>
      <c r="C15" s="949">
        <v>309.14599999999996</v>
      </c>
      <c r="D15" s="949">
        <f t="shared" si="0"/>
        <v>454.67599999999993</v>
      </c>
      <c r="E15" s="950">
        <f t="shared" si="1"/>
        <v>0.027932605331200993</v>
      </c>
      <c r="F15" s="948">
        <v>138.202</v>
      </c>
      <c r="G15" s="949">
        <v>261.536</v>
      </c>
      <c r="H15" s="949">
        <f t="shared" si="2"/>
        <v>399.738</v>
      </c>
      <c r="I15" s="950">
        <f t="shared" si="3"/>
        <v>0.13743501993805918</v>
      </c>
      <c r="J15" s="948">
        <v>1716.582</v>
      </c>
      <c r="K15" s="949">
        <v>3387.655999999999</v>
      </c>
      <c r="L15" s="949">
        <f t="shared" si="4"/>
        <v>5104.237999999999</v>
      </c>
      <c r="M15" s="950">
        <f t="shared" si="5"/>
        <v>0.028274417011365068</v>
      </c>
      <c r="N15" s="948">
        <v>1397.525</v>
      </c>
      <c r="O15" s="949">
        <v>2772.819000000001</v>
      </c>
      <c r="P15" s="949">
        <f t="shared" si="6"/>
        <v>4170.344000000001</v>
      </c>
      <c r="Q15" s="950">
        <f t="shared" si="7"/>
        <v>0.22393692222991635</v>
      </c>
    </row>
    <row r="16" spans="1:17" s="951" customFormat="1" ht="18" customHeight="1">
      <c r="A16" s="947" t="s">
        <v>258</v>
      </c>
      <c r="B16" s="948">
        <v>165.65300000000002</v>
      </c>
      <c r="C16" s="949">
        <v>200.27100000000002</v>
      </c>
      <c r="D16" s="949">
        <f t="shared" si="0"/>
        <v>365.92400000000004</v>
      </c>
      <c r="E16" s="950">
        <f t="shared" si="1"/>
        <v>0.022480207165573717</v>
      </c>
      <c r="F16" s="948">
        <v>515.731</v>
      </c>
      <c r="G16" s="949">
        <v>389.112</v>
      </c>
      <c r="H16" s="949">
        <f t="shared" si="2"/>
        <v>904.8430000000001</v>
      </c>
      <c r="I16" s="950">
        <f t="shared" si="3"/>
        <v>-0.5955939317649581</v>
      </c>
      <c r="J16" s="948">
        <v>3548.145</v>
      </c>
      <c r="K16" s="949">
        <v>3006.595000000001</v>
      </c>
      <c r="L16" s="949">
        <f t="shared" si="4"/>
        <v>6554.740000000002</v>
      </c>
      <c r="M16" s="950">
        <f t="shared" si="5"/>
        <v>0.03630932808404999</v>
      </c>
      <c r="N16" s="948">
        <v>4461.324</v>
      </c>
      <c r="O16" s="949">
        <v>3737.443999999997</v>
      </c>
      <c r="P16" s="949">
        <f t="shared" si="6"/>
        <v>8198.767999999996</v>
      </c>
      <c r="Q16" s="950">
        <f t="shared" si="7"/>
        <v>-0.2005213466218334</v>
      </c>
    </row>
    <row r="17" spans="1:17" s="951" customFormat="1" ht="18" customHeight="1">
      <c r="A17" s="947" t="s">
        <v>291</v>
      </c>
      <c r="B17" s="948">
        <v>109.342</v>
      </c>
      <c r="C17" s="949">
        <v>250.37</v>
      </c>
      <c r="D17" s="949">
        <f t="shared" si="0"/>
        <v>359.712</v>
      </c>
      <c r="E17" s="950">
        <f t="shared" si="1"/>
        <v>0.02209857861179603</v>
      </c>
      <c r="F17" s="948">
        <v>159.366</v>
      </c>
      <c r="G17" s="949">
        <v>256.354</v>
      </c>
      <c r="H17" s="949">
        <f t="shared" si="2"/>
        <v>415.72</v>
      </c>
      <c r="I17" s="950">
        <f t="shared" si="3"/>
        <v>-0.13472529587222182</v>
      </c>
      <c r="J17" s="948">
        <v>140.052</v>
      </c>
      <c r="K17" s="949">
        <v>301.426</v>
      </c>
      <c r="L17" s="949">
        <f t="shared" si="4"/>
        <v>441.47799999999995</v>
      </c>
      <c r="M17" s="950">
        <f t="shared" si="5"/>
        <v>0.0024455233226474606</v>
      </c>
      <c r="N17" s="948">
        <v>492.96799999999996</v>
      </c>
      <c r="O17" s="949">
        <v>925.246</v>
      </c>
      <c r="P17" s="949">
        <f t="shared" si="6"/>
        <v>1418.214</v>
      </c>
      <c r="Q17" s="950">
        <f t="shared" si="7"/>
        <v>-0.6887084741794962</v>
      </c>
    </row>
    <row r="18" spans="1:17" s="951" customFormat="1" ht="18" customHeight="1">
      <c r="A18" s="947" t="s">
        <v>261</v>
      </c>
      <c r="B18" s="948">
        <v>176.645</v>
      </c>
      <c r="C18" s="949">
        <v>112.701</v>
      </c>
      <c r="D18" s="949">
        <f t="shared" si="0"/>
        <v>289.346</v>
      </c>
      <c r="E18" s="950">
        <f t="shared" si="1"/>
        <v>0.017775707585537138</v>
      </c>
      <c r="F18" s="948">
        <v>225.64699999999996</v>
      </c>
      <c r="G18" s="949">
        <v>165.14300000000006</v>
      </c>
      <c r="H18" s="949">
        <f t="shared" si="2"/>
        <v>390.79</v>
      </c>
      <c r="I18" s="950">
        <f t="shared" si="3"/>
        <v>-0.2595869904552317</v>
      </c>
      <c r="J18" s="948">
        <v>2098.5589999999993</v>
      </c>
      <c r="K18" s="949">
        <v>1331.548</v>
      </c>
      <c r="L18" s="949">
        <f t="shared" si="4"/>
        <v>3430.106999999999</v>
      </c>
      <c r="M18" s="950">
        <f t="shared" si="5"/>
        <v>0.01900073541077089</v>
      </c>
      <c r="N18" s="948">
        <v>2375.032</v>
      </c>
      <c r="O18" s="949">
        <v>1664.7</v>
      </c>
      <c r="P18" s="949">
        <f t="shared" si="6"/>
        <v>4039.732</v>
      </c>
      <c r="Q18" s="950">
        <f t="shared" si="7"/>
        <v>-0.15090728790919816</v>
      </c>
    </row>
    <row r="19" spans="1:17" s="951" customFormat="1" ht="18" customHeight="1">
      <c r="A19" s="947" t="s">
        <v>266</v>
      </c>
      <c r="B19" s="948">
        <v>121.977</v>
      </c>
      <c r="C19" s="949">
        <v>153.563</v>
      </c>
      <c r="D19" s="949">
        <f t="shared" si="0"/>
        <v>275.53999999999996</v>
      </c>
      <c r="E19" s="950">
        <f t="shared" si="1"/>
        <v>0.016927548568561178</v>
      </c>
      <c r="F19" s="948">
        <v>105.22800000000001</v>
      </c>
      <c r="G19" s="949">
        <v>106.41900000000001</v>
      </c>
      <c r="H19" s="949">
        <f t="shared" si="2"/>
        <v>211.64700000000002</v>
      </c>
      <c r="I19" s="950">
        <f t="shared" si="3"/>
        <v>0.30188474204689864</v>
      </c>
      <c r="J19" s="948">
        <v>797.0789999999997</v>
      </c>
      <c r="K19" s="949">
        <v>774.5409999999999</v>
      </c>
      <c r="L19" s="949">
        <f t="shared" si="4"/>
        <v>1571.6199999999997</v>
      </c>
      <c r="M19" s="950">
        <f t="shared" si="5"/>
        <v>0.008705832146424513</v>
      </c>
      <c r="N19" s="948">
        <v>872.5819999999998</v>
      </c>
      <c r="O19" s="949">
        <v>946.9730000000002</v>
      </c>
      <c r="P19" s="949">
        <f t="shared" si="6"/>
        <v>1819.5549999999998</v>
      </c>
      <c r="Q19" s="950">
        <f t="shared" si="7"/>
        <v>-0.13626133862400436</v>
      </c>
    </row>
    <row r="20" spans="1:17" s="951" customFormat="1" ht="18" customHeight="1">
      <c r="A20" s="947" t="s">
        <v>292</v>
      </c>
      <c r="B20" s="948">
        <v>100.568</v>
      </c>
      <c r="C20" s="949">
        <v>164.191</v>
      </c>
      <c r="D20" s="949">
        <f t="shared" si="0"/>
        <v>264.759</v>
      </c>
      <c r="E20" s="950">
        <f t="shared" si="1"/>
        <v>0.016265227667357513</v>
      </c>
      <c r="F20" s="948">
        <v>2.286</v>
      </c>
      <c r="G20" s="949">
        <v>4.571</v>
      </c>
      <c r="H20" s="949">
        <f t="shared" si="2"/>
        <v>6.856999999999999</v>
      </c>
      <c r="I20" s="950" t="s">
        <v>152</v>
      </c>
      <c r="J20" s="948">
        <v>420.52599999999995</v>
      </c>
      <c r="K20" s="949">
        <v>722.151</v>
      </c>
      <c r="L20" s="949">
        <f t="shared" si="4"/>
        <v>1142.677</v>
      </c>
      <c r="M20" s="950">
        <f t="shared" si="5"/>
        <v>0.00632974520531676</v>
      </c>
      <c r="N20" s="948">
        <v>15.462</v>
      </c>
      <c r="O20" s="949">
        <v>60.25</v>
      </c>
      <c r="P20" s="949">
        <f t="shared" si="6"/>
        <v>75.712</v>
      </c>
      <c r="Q20" s="950">
        <f t="shared" si="7"/>
        <v>14.092415997464073</v>
      </c>
    </row>
    <row r="21" spans="1:17" s="951" customFormat="1" ht="18" customHeight="1">
      <c r="A21" s="947" t="s">
        <v>280</v>
      </c>
      <c r="B21" s="948">
        <v>151.928</v>
      </c>
      <c r="C21" s="949">
        <v>93.95599999999999</v>
      </c>
      <c r="D21" s="949">
        <f t="shared" si="0"/>
        <v>245.884</v>
      </c>
      <c r="E21" s="950">
        <f t="shared" si="1"/>
        <v>0.015105659259026264</v>
      </c>
      <c r="F21" s="948">
        <v>195.86599999999999</v>
      </c>
      <c r="G21" s="949">
        <v>122.97699999999998</v>
      </c>
      <c r="H21" s="949">
        <f t="shared" si="2"/>
        <v>318.84299999999996</v>
      </c>
      <c r="I21" s="950">
        <f aca="true" t="shared" si="8" ref="I21:I40">(D21/H21-1)</f>
        <v>-0.2288242175616212</v>
      </c>
      <c r="J21" s="948">
        <v>1728.42</v>
      </c>
      <c r="K21" s="949">
        <v>1309.6439999999989</v>
      </c>
      <c r="L21" s="949">
        <f t="shared" si="4"/>
        <v>3038.063999999999</v>
      </c>
      <c r="M21" s="950">
        <f t="shared" si="5"/>
        <v>0.01682905233713941</v>
      </c>
      <c r="N21" s="948">
        <v>2294.0070000000005</v>
      </c>
      <c r="O21" s="949">
        <v>1353.2339999999988</v>
      </c>
      <c r="P21" s="949">
        <f t="shared" si="6"/>
        <v>3647.240999999999</v>
      </c>
      <c r="Q21" s="950">
        <f t="shared" si="7"/>
        <v>-0.16702406010461068</v>
      </c>
    </row>
    <row r="22" spans="1:17" s="951" customFormat="1" ht="18" customHeight="1">
      <c r="A22" s="947" t="s">
        <v>293</v>
      </c>
      <c r="B22" s="948">
        <v>77</v>
      </c>
      <c r="C22" s="949">
        <v>160.619</v>
      </c>
      <c r="D22" s="949">
        <f t="shared" si="0"/>
        <v>237.619</v>
      </c>
      <c r="E22" s="950">
        <f t="shared" si="1"/>
        <v>0.014597906522874859</v>
      </c>
      <c r="F22" s="948">
        <v>62.912000000000006</v>
      </c>
      <c r="G22" s="949">
        <v>220.91</v>
      </c>
      <c r="H22" s="949">
        <f t="shared" si="2"/>
        <v>283.822</v>
      </c>
      <c r="I22" s="950">
        <f t="shared" si="8"/>
        <v>-0.1627886492238093</v>
      </c>
      <c r="J22" s="948">
        <v>994.2390000000001</v>
      </c>
      <c r="K22" s="949">
        <v>1951.5880000000002</v>
      </c>
      <c r="L22" s="949">
        <f t="shared" si="4"/>
        <v>2945.827</v>
      </c>
      <c r="M22" s="950">
        <f t="shared" si="5"/>
        <v>0.016318114680651363</v>
      </c>
      <c r="N22" s="948">
        <v>598.9789999999997</v>
      </c>
      <c r="O22" s="949">
        <v>1352.52</v>
      </c>
      <c r="P22" s="949">
        <f t="shared" si="6"/>
        <v>1951.4989999999998</v>
      </c>
      <c r="Q22" s="950">
        <f t="shared" si="7"/>
        <v>0.5095201176121538</v>
      </c>
    </row>
    <row r="23" spans="1:17" s="951" customFormat="1" ht="18" customHeight="1">
      <c r="A23" s="947" t="s">
        <v>272</v>
      </c>
      <c r="B23" s="948">
        <v>123.034</v>
      </c>
      <c r="C23" s="949">
        <v>87.018</v>
      </c>
      <c r="D23" s="949">
        <f t="shared" si="0"/>
        <v>210.05200000000002</v>
      </c>
      <c r="E23" s="950">
        <f t="shared" si="1"/>
        <v>0.012904353022876581</v>
      </c>
      <c r="F23" s="948">
        <v>190.50400000000002</v>
      </c>
      <c r="G23" s="949">
        <v>193.99</v>
      </c>
      <c r="H23" s="949">
        <f t="shared" si="2"/>
        <v>384.494</v>
      </c>
      <c r="I23" s="950">
        <f t="shared" si="8"/>
        <v>-0.453692385316806</v>
      </c>
      <c r="J23" s="948">
        <v>2100.823999999998</v>
      </c>
      <c r="K23" s="949">
        <v>1916.5569999999984</v>
      </c>
      <c r="L23" s="949">
        <f t="shared" si="4"/>
        <v>4017.380999999996</v>
      </c>
      <c r="M23" s="950">
        <f t="shared" si="5"/>
        <v>0.022253881125357932</v>
      </c>
      <c r="N23" s="948">
        <v>2698.244000000001</v>
      </c>
      <c r="O23" s="949">
        <v>2519.9340000000007</v>
      </c>
      <c r="P23" s="949">
        <f t="shared" si="6"/>
        <v>5218.178000000002</v>
      </c>
      <c r="Q23" s="950">
        <f t="shared" si="7"/>
        <v>-0.23011806036513227</v>
      </c>
    </row>
    <row r="24" spans="1:17" s="951" customFormat="1" ht="18" customHeight="1">
      <c r="A24" s="947" t="s">
        <v>294</v>
      </c>
      <c r="B24" s="948">
        <v>122.47</v>
      </c>
      <c r="C24" s="949">
        <v>68.6</v>
      </c>
      <c r="D24" s="949">
        <f t="shared" si="0"/>
        <v>191.07</v>
      </c>
      <c r="E24" s="950">
        <f t="shared" si="1"/>
        <v>0.01173821116714446</v>
      </c>
      <c r="F24" s="948">
        <v>141.84</v>
      </c>
      <c r="G24" s="949">
        <v>68.29</v>
      </c>
      <c r="H24" s="949">
        <f t="shared" si="2"/>
        <v>210.13</v>
      </c>
      <c r="I24" s="950">
        <f t="shared" si="8"/>
        <v>-0.09070575358111643</v>
      </c>
      <c r="J24" s="948">
        <v>1589.49</v>
      </c>
      <c r="K24" s="949">
        <v>1164.867</v>
      </c>
      <c r="L24" s="949">
        <f t="shared" si="4"/>
        <v>2754.357</v>
      </c>
      <c r="M24" s="950">
        <f t="shared" si="5"/>
        <v>0.015257485723857796</v>
      </c>
      <c r="N24" s="948">
        <v>1379.62</v>
      </c>
      <c r="O24" s="949">
        <v>873.3979999999998</v>
      </c>
      <c r="P24" s="949">
        <f t="shared" si="6"/>
        <v>2253.0179999999996</v>
      </c>
      <c r="Q24" s="950">
        <f t="shared" si="7"/>
        <v>0.22251886136728616</v>
      </c>
    </row>
    <row r="25" spans="1:17" s="951" customFormat="1" ht="18" customHeight="1">
      <c r="A25" s="947" t="s">
        <v>263</v>
      </c>
      <c r="B25" s="948">
        <v>92.41899999999998</v>
      </c>
      <c r="C25" s="949">
        <v>78.744</v>
      </c>
      <c r="D25" s="949">
        <f t="shared" si="0"/>
        <v>171.16299999999998</v>
      </c>
      <c r="E25" s="950">
        <f t="shared" si="1"/>
        <v>0.010515242780143125</v>
      </c>
      <c r="F25" s="948">
        <v>27.576</v>
      </c>
      <c r="G25" s="949">
        <v>50.315999999999995</v>
      </c>
      <c r="H25" s="949">
        <f t="shared" si="2"/>
        <v>77.892</v>
      </c>
      <c r="I25" s="950">
        <f t="shared" si="8"/>
        <v>1.1974400451907767</v>
      </c>
      <c r="J25" s="948">
        <v>543.4489999999998</v>
      </c>
      <c r="K25" s="949">
        <v>594.8839999999999</v>
      </c>
      <c r="L25" s="949">
        <f t="shared" si="4"/>
        <v>1138.3329999999996</v>
      </c>
      <c r="M25" s="950">
        <f t="shared" si="5"/>
        <v>0.006305682050836624</v>
      </c>
      <c r="N25" s="948">
        <v>451.89300000000003</v>
      </c>
      <c r="O25" s="949">
        <v>561.695</v>
      </c>
      <c r="P25" s="949">
        <f t="shared" si="6"/>
        <v>1013.5880000000001</v>
      </c>
      <c r="Q25" s="950">
        <f t="shared" si="7"/>
        <v>0.12307268831122653</v>
      </c>
    </row>
    <row r="26" spans="1:17" s="951" customFormat="1" ht="18" customHeight="1">
      <c r="A26" s="947" t="s">
        <v>279</v>
      </c>
      <c r="B26" s="948">
        <v>33.277</v>
      </c>
      <c r="C26" s="949">
        <v>98.44300000000001</v>
      </c>
      <c r="D26" s="949">
        <f t="shared" si="0"/>
        <v>131.72000000000003</v>
      </c>
      <c r="E26" s="950">
        <f t="shared" si="1"/>
        <v>0.008092098052736005</v>
      </c>
      <c r="F26" s="948">
        <v>165.095</v>
      </c>
      <c r="G26" s="949">
        <v>211.712</v>
      </c>
      <c r="H26" s="949">
        <f t="shared" si="2"/>
        <v>376.807</v>
      </c>
      <c r="I26" s="950">
        <f t="shared" si="8"/>
        <v>-0.6504311225640712</v>
      </c>
      <c r="J26" s="948">
        <v>1049.034</v>
      </c>
      <c r="K26" s="949">
        <v>1641.083</v>
      </c>
      <c r="L26" s="949">
        <f t="shared" si="4"/>
        <v>2690.117</v>
      </c>
      <c r="M26" s="950">
        <f t="shared" si="5"/>
        <v>0.014901634654842188</v>
      </c>
      <c r="N26" s="948">
        <v>1460.98</v>
      </c>
      <c r="O26" s="949">
        <v>2077.3179999999998</v>
      </c>
      <c r="P26" s="949">
        <f t="shared" si="6"/>
        <v>3538.298</v>
      </c>
      <c r="Q26" s="950">
        <f t="shared" si="7"/>
        <v>-0.2397144050614164</v>
      </c>
    </row>
    <row r="27" spans="1:17" s="951" customFormat="1" ht="18" customHeight="1">
      <c r="A27" s="947" t="s">
        <v>265</v>
      </c>
      <c r="B27" s="948">
        <v>88.577</v>
      </c>
      <c r="C27" s="949">
        <v>40.568000000000005</v>
      </c>
      <c r="D27" s="949">
        <f t="shared" si="0"/>
        <v>129.145</v>
      </c>
      <c r="E27" s="950">
        <f t="shared" si="1"/>
        <v>0.007933905276500086</v>
      </c>
      <c r="F27" s="948">
        <v>119.73</v>
      </c>
      <c r="G27" s="949">
        <v>100.87</v>
      </c>
      <c r="H27" s="949">
        <f t="shared" si="2"/>
        <v>220.60000000000002</v>
      </c>
      <c r="I27" s="950">
        <f t="shared" si="8"/>
        <v>-0.4145738893925658</v>
      </c>
      <c r="J27" s="948">
        <v>930.9909999999994</v>
      </c>
      <c r="K27" s="949">
        <v>408.54600000000005</v>
      </c>
      <c r="L27" s="949">
        <f t="shared" si="4"/>
        <v>1339.5369999999994</v>
      </c>
      <c r="M27" s="950">
        <f t="shared" si="5"/>
        <v>0.007420231529202384</v>
      </c>
      <c r="N27" s="948">
        <v>1055.7219999999995</v>
      </c>
      <c r="O27" s="949">
        <v>560.1129999999997</v>
      </c>
      <c r="P27" s="949">
        <f t="shared" si="6"/>
        <v>1615.8349999999991</v>
      </c>
      <c r="Q27" s="950">
        <f t="shared" si="7"/>
        <v>-0.1709939443074323</v>
      </c>
    </row>
    <row r="28" spans="1:17" s="951" customFormat="1" ht="18" customHeight="1">
      <c r="A28" s="947" t="s">
        <v>295</v>
      </c>
      <c r="B28" s="948">
        <v>49.7</v>
      </c>
      <c r="C28" s="949">
        <v>75.74</v>
      </c>
      <c r="D28" s="949">
        <f t="shared" si="0"/>
        <v>125.44</v>
      </c>
      <c r="E28" s="950">
        <f t="shared" si="1"/>
        <v>0.007706291980983938</v>
      </c>
      <c r="F28" s="948">
        <v>70.09</v>
      </c>
      <c r="G28" s="949">
        <v>91.4</v>
      </c>
      <c r="H28" s="949">
        <f t="shared" si="2"/>
        <v>161.49</v>
      </c>
      <c r="I28" s="950">
        <f t="shared" si="8"/>
        <v>-0.22323363675769403</v>
      </c>
      <c r="J28" s="948">
        <v>813.9</v>
      </c>
      <c r="K28" s="949">
        <v>1038.94</v>
      </c>
      <c r="L28" s="949">
        <f t="shared" si="4"/>
        <v>1852.8400000000001</v>
      </c>
      <c r="M28" s="950">
        <f t="shared" si="5"/>
        <v>0.010263622271402248</v>
      </c>
      <c r="N28" s="948">
        <v>916.3880000000001</v>
      </c>
      <c r="O28" s="949">
        <v>1525.872</v>
      </c>
      <c r="P28" s="949">
        <f t="shared" si="6"/>
        <v>2442.26</v>
      </c>
      <c r="Q28" s="950">
        <f t="shared" si="7"/>
        <v>-0.2413420356554994</v>
      </c>
    </row>
    <row r="29" spans="1:17" s="951" customFormat="1" ht="18" customHeight="1">
      <c r="A29" s="947" t="s">
        <v>296</v>
      </c>
      <c r="B29" s="948">
        <v>44.187</v>
      </c>
      <c r="C29" s="949">
        <v>77.176</v>
      </c>
      <c r="D29" s="949">
        <f t="shared" si="0"/>
        <v>121.363</v>
      </c>
      <c r="E29" s="950">
        <f t="shared" si="1"/>
        <v>0.007455825204784388</v>
      </c>
      <c r="F29" s="948">
        <v>35.729</v>
      </c>
      <c r="G29" s="949">
        <v>96.786</v>
      </c>
      <c r="H29" s="949">
        <f t="shared" si="2"/>
        <v>132.515</v>
      </c>
      <c r="I29" s="950">
        <f t="shared" si="8"/>
        <v>-0.08415651058370743</v>
      </c>
      <c r="J29" s="948">
        <v>483.788</v>
      </c>
      <c r="K29" s="949">
        <v>683.3759999999999</v>
      </c>
      <c r="L29" s="949">
        <f t="shared" si="4"/>
        <v>1167.1639999999998</v>
      </c>
      <c r="M29" s="950">
        <f t="shared" si="5"/>
        <v>0.006465388498078047</v>
      </c>
      <c r="N29" s="948">
        <v>576.7440000000001</v>
      </c>
      <c r="O29" s="949">
        <v>917.1779999999997</v>
      </c>
      <c r="P29" s="949">
        <f t="shared" si="6"/>
        <v>1493.9219999999998</v>
      </c>
      <c r="Q29" s="950">
        <f t="shared" si="7"/>
        <v>-0.21872494012404942</v>
      </c>
    </row>
    <row r="30" spans="1:17" s="951" customFormat="1" ht="18" customHeight="1">
      <c r="A30" s="947" t="s">
        <v>264</v>
      </c>
      <c r="B30" s="948">
        <v>49.788000000000004</v>
      </c>
      <c r="C30" s="949">
        <v>65.23400000000001</v>
      </c>
      <c r="D30" s="949">
        <f t="shared" si="0"/>
        <v>115.02200000000002</v>
      </c>
      <c r="E30" s="950">
        <f t="shared" si="1"/>
        <v>0.007066271653672949</v>
      </c>
      <c r="F30" s="948">
        <v>126.2</v>
      </c>
      <c r="G30" s="949">
        <v>169.16400000000002</v>
      </c>
      <c r="H30" s="949">
        <f t="shared" si="2"/>
        <v>295.36400000000003</v>
      </c>
      <c r="I30" s="950">
        <f t="shared" si="8"/>
        <v>-0.6105754255765767</v>
      </c>
      <c r="J30" s="948">
        <v>504.07</v>
      </c>
      <c r="K30" s="949">
        <v>801.756</v>
      </c>
      <c r="L30" s="949">
        <f t="shared" si="4"/>
        <v>1305.826</v>
      </c>
      <c r="M30" s="950">
        <f t="shared" si="5"/>
        <v>0.007233492808972232</v>
      </c>
      <c r="N30" s="948">
        <v>536.771</v>
      </c>
      <c r="O30" s="949">
        <v>900.0239999999994</v>
      </c>
      <c r="P30" s="949">
        <f t="shared" si="6"/>
        <v>1436.7949999999994</v>
      </c>
      <c r="Q30" s="950">
        <f t="shared" si="7"/>
        <v>-0.09115357444868577</v>
      </c>
    </row>
    <row r="31" spans="1:17" s="951" customFormat="1" ht="18" customHeight="1">
      <c r="A31" s="947" t="s">
        <v>260</v>
      </c>
      <c r="B31" s="948">
        <v>51.63799999999999</v>
      </c>
      <c r="C31" s="949">
        <v>37.974000000000004</v>
      </c>
      <c r="D31" s="949">
        <f t="shared" si="0"/>
        <v>89.612</v>
      </c>
      <c r="E31" s="950">
        <f t="shared" si="1"/>
        <v>0.005505231481185687</v>
      </c>
      <c r="F31" s="948">
        <v>120.945</v>
      </c>
      <c r="G31" s="949">
        <v>115.329</v>
      </c>
      <c r="H31" s="949">
        <f t="shared" si="2"/>
        <v>236.274</v>
      </c>
      <c r="I31" s="950">
        <f t="shared" si="8"/>
        <v>-0.6207284762606127</v>
      </c>
      <c r="J31" s="948">
        <v>658.5559999999999</v>
      </c>
      <c r="K31" s="949">
        <v>563.6020000000003</v>
      </c>
      <c r="L31" s="949">
        <f t="shared" si="4"/>
        <v>1222.1580000000004</v>
      </c>
      <c r="M31" s="950">
        <f t="shared" si="5"/>
        <v>0.0067700222728203354</v>
      </c>
      <c r="N31" s="948">
        <v>1242.0329999999997</v>
      </c>
      <c r="O31" s="949">
        <v>1029.3</v>
      </c>
      <c r="P31" s="949">
        <f t="shared" si="6"/>
        <v>2271.3329999999996</v>
      </c>
      <c r="Q31" s="950">
        <f t="shared" si="7"/>
        <v>-0.4619203789140559</v>
      </c>
    </row>
    <row r="32" spans="1:17" s="951" customFormat="1" ht="18" customHeight="1">
      <c r="A32" s="947" t="s">
        <v>270</v>
      </c>
      <c r="B32" s="948">
        <v>25.711000000000002</v>
      </c>
      <c r="C32" s="949">
        <v>48.365</v>
      </c>
      <c r="D32" s="949">
        <f t="shared" si="0"/>
        <v>74.07600000000001</v>
      </c>
      <c r="E32" s="950">
        <f t="shared" si="1"/>
        <v>0.0045507914922143355</v>
      </c>
      <c r="F32" s="948">
        <v>41.885</v>
      </c>
      <c r="G32" s="949">
        <v>88.435</v>
      </c>
      <c r="H32" s="949">
        <f t="shared" si="2"/>
        <v>130.32</v>
      </c>
      <c r="I32" s="950">
        <f t="shared" si="8"/>
        <v>-0.43158379373848976</v>
      </c>
      <c r="J32" s="948">
        <v>407.50700000000006</v>
      </c>
      <c r="K32" s="949">
        <v>937.054</v>
      </c>
      <c r="L32" s="949">
        <f t="shared" si="4"/>
        <v>1344.5610000000001</v>
      </c>
      <c r="M32" s="950">
        <f t="shared" si="5"/>
        <v>0.007448061475820296</v>
      </c>
      <c r="N32" s="948">
        <v>469.0410000000002</v>
      </c>
      <c r="O32" s="949">
        <v>945.0120000000001</v>
      </c>
      <c r="P32" s="949">
        <f t="shared" si="6"/>
        <v>1414.0530000000003</v>
      </c>
      <c r="Q32" s="950">
        <f t="shared" si="7"/>
        <v>-0.04914384397190219</v>
      </c>
    </row>
    <row r="33" spans="1:17" s="951" customFormat="1" ht="18" customHeight="1">
      <c r="A33" s="947" t="s">
        <v>297</v>
      </c>
      <c r="B33" s="948">
        <v>24.2</v>
      </c>
      <c r="C33" s="949">
        <v>28.34</v>
      </c>
      <c r="D33" s="949">
        <f t="shared" si="0"/>
        <v>52.54</v>
      </c>
      <c r="E33" s="950">
        <f t="shared" si="1"/>
        <v>0.003227746976091327</v>
      </c>
      <c r="F33" s="948">
        <v>35.6</v>
      </c>
      <c r="G33" s="949">
        <v>38.8</v>
      </c>
      <c r="H33" s="949">
        <f t="shared" si="2"/>
        <v>74.4</v>
      </c>
      <c r="I33" s="950">
        <f t="shared" si="8"/>
        <v>-0.2938172043010754</v>
      </c>
      <c r="J33" s="948">
        <v>168.86</v>
      </c>
      <c r="K33" s="949">
        <v>266.72</v>
      </c>
      <c r="L33" s="949">
        <f t="shared" si="4"/>
        <v>435.58000000000004</v>
      </c>
      <c r="M33" s="950">
        <f t="shared" si="5"/>
        <v>0.0024128519402524724</v>
      </c>
      <c r="N33" s="948">
        <v>94.55</v>
      </c>
      <c r="O33" s="949">
        <v>178.86</v>
      </c>
      <c r="P33" s="949">
        <f t="shared" si="6"/>
        <v>273.41</v>
      </c>
      <c r="Q33" s="950">
        <f t="shared" si="7"/>
        <v>0.5931385099301416</v>
      </c>
    </row>
    <row r="34" spans="1:17" s="951" customFormat="1" ht="18" customHeight="1">
      <c r="A34" s="947" t="s">
        <v>284</v>
      </c>
      <c r="B34" s="948">
        <v>36.837999999999994</v>
      </c>
      <c r="C34" s="949">
        <v>14.257999999999997</v>
      </c>
      <c r="D34" s="949">
        <f t="shared" si="0"/>
        <v>51.09599999999999</v>
      </c>
      <c r="E34" s="950">
        <f t="shared" si="1"/>
        <v>0.003139036153223495</v>
      </c>
      <c r="F34" s="948">
        <v>5.191999999999999</v>
      </c>
      <c r="G34" s="949">
        <v>12.349</v>
      </c>
      <c r="H34" s="949">
        <f t="shared" si="2"/>
        <v>17.541</v>
      </c>
      <c r="I34" s="950">
        <f t="shared" si="8"/>
        <v>1.9129468103300833</v>
      </c>
      <c r="J34" s="948">
        <v>262.34600000000006</v>
      </c>
      <c r="K34" s="949">
        <v>156.93699999999998</v>
      </c>
      <c r="L34" s="949">
        <f t="shared" si="4"/>
        <v>419.283</v>
      </c>
      <c r="M34" s="950">
        <f t="shared" si="5"/>
        <v>0.0023225763351505516</v>
      </c>
      <c r="N34" s="948">
        <v>124.24800000000005</v>
      </c>
      <c r="O34" s="949">
        <v>223.92200000000008</v>
      </c>
      <c r="P34" s="949">
        <f t="shared" si="6"/>
        <v>348.17000000000013</v>
      </c>
      <c r="Q34" s="950">
        <f t="shared" si="7"/>
        <v>0.2042479248642901</v>
      </c>
    </row>
    <row r="35" spans="1:17" s="951" customFormat="1" ht="18" customHeight="1">
      <c r="A35" s="947" t="s">
        <v>298</v>
      </c>
      <c r="B35" s="948">
        <v>21.265</v>
      </c>
      <c r="C35" s="949">
        <v>27.661</v>
      </c>
      <c r="D35" s="949">
        <f t="shared" si="0"/>
        <v>48.926</v>
      </c>
      <c r="E35" s="950">
        <f t="shared" si="1"/>
        <v>0.003005724182570314</v>
      </c>
      <c r="F35" s="948">
        <v>43.401</v>
      </c>
      <c r="G35" s="949">
        <v>32.363</v>
      </c>
      <c r="H35" s="949">
        <f t="shared" si="2"/>
        <v>75.76400000000001</v>
      </c>
      <c r="I35" s="950">
        <f t="shared" si="8"/>
        <v>-0.35423156116361343</v>
      </c>
      <c r="J35" s="948">
        <v>313.9270000000001</v>
      </c>
      <c r="K35" s="949">
        <v>373.78699999999986</v>
      </c>
      <c r="L35" s="949">
        <f t="shared" si="4"/>
        <v>687.7139999999999</v>
      </c>
      <c r="M35" s="950">
        <f t="shared" si="5"/>
        <v>0.003809523070937115</v>
      </c>
      <c r="N35" s="948">
        <v>288.13700000000006</v>
      </c>
      <c r="O35" s="949">
        <v>271.663</v>
      </c>
      <c r="P35" s="949">
        <f t="shared" si="6"/>
        <v>559.8000000000001</v>
      </c>
      <c r="Q35" s="950">
        <f t="shared" si="7"/>
        <v>0.2284994640943192</v>
      </c>
    </row>
    <row r="36" spans="1:17" s="951" customFormat="1" ht="18" customHeight="1">
      <c r="A36" s="947" t="s">
        <v>277</v>
      </c>
      <c r="B36" s="948">
        <v>6.696</v>
      </c>
      <c r="C36" s="949">
        <v>38.298</v>
      </c>
      <c r="D36" s="949">
        <f t="shared" si="0"/>
        <v>44.994</v>
      </c>
      <c r="E36" s="950">
        <f t="shared" si="1"/>
        <v>0.0027641653491102623</v>
      </c>
      <c r="F36" s="948">
        <v>7.003</v>
      </c>
      <c r="G36" s="949">
        <v>17.459</v>
      </c>
      <c r="H36" s="949">
        <f t="shared" si="2"/>
        <v>24.462</v>
      </c>
      <c r="I36" s="950">
        <f t="shared" si="8"/>
        <v>0.8393426539121904</v>
      </c>
      <c r="J36" s="948">
        <v>80.65400000000002</v>
      </c>
      <c r="K36" s="949">
        <v>215.97</v>
      </c>
      <c r="L36" s="949">
        <f t="shared" si="4"/>
        <v>296.624</v>
      </c>
      <c r="M36" s="950">
        <f t="shared" si="5"/>
        <v>0.0016431190456987221</v>
      </c>
      <c r="N36" s="948">
        <v>77.01100000000001</v>
      </c>
      <c r="O36" s="949">
        <v>181.501</v>
      </c>
      <c r="P36" s="949">
        <f t="shared" si="6"/>
        <v>258.512</v>
      </c>
      <c r="Q36" s="950">
        <f t="shared" si="7"/>
        <v>0.14742835922510378</v>
      </c>
    </row>
    <row r="37" spans="1:17" s="951" customFormat="1" ht="18" customHeight="1">
      <c r="A37" s="947" t="s">
        <v>299</v>
      </c>
      <c r="B37" s="948">
        <v>19.8</v>
      </c>
      <c r="C37" s="949">
        <v>24.3</v>
      </c>
      <c r="D37" s="949">
        <f t="shared" si="0"/>
        <v>44.1</v>
      </c>
      <c r="E37" s="950">
        <f t="shared" si="1"/>
        <v>0.0027092432745646658</v>
      </c>
      <c r="F37" s="948">
        <v>12.9</v>
      </c>
      <c r="G37" s="949">
        <v>25.2</v>
      </c>
      <c r="H37" s="949">
        <f t="shared" si="2"/>
        <v>38.1</v>
      </c>
      <c r="I37" s="950">
        <f t="shared" si="8"/>
        <v>0.15748031496062986</v>
      </c>
      <c r="J37" s="948">
        <v>171.89</v>
      </c>
      <c r="K37" s="949">
        <v>268.61</v>
      </c>
      <c r="L37" s="949">
        <f t="shared" si="4"/>
        <v>440.5</v>
      </c>
      <c r="M37" s="950">
        <f t="shared" si="5"/>
        <v>0.0024401057892493093</v>
      </c>
      <c r="N37" s="948">
        <v>95.25</v>
      </c>
      <c r="O37" s="949">
        <v>267.965</v>
      </c>
      <c r="P37" s="949">
        <f t="shared" si="6"/>
        <v>363.215</v>
      </c>
      <c r="Q37" s="950">
        <f t="shared" si="7"/>
        <v>0.2127803091832663</v>
      </c>
    </row>
    <row r="38" spans="1:17" s="951" customFormat="1" ht="18" customHeight="1">
      <c r="A38" s="947" t="s">
        <v>275</v>
      </c>
      <c r="B38" s="948">
        <v>14.844</v>
      </c>
      <c r="C38" s="949">
        <v>28.544</v>
      </c>
      <c r="D38" s="949">
        <f t="shared" si="0"/>
        <v>43.388</v>
      </c>
      <c r="E38" s="950">
        <f t="shared" si="1"/>
        <v>0.002665502204009336</v>
      </c>
      <c r="F38" s="948">
        <v>40.241</v>
      </c>
      <c r="G38" s="949">
        <v>142.208</v>
      </c>
      <c r="H38" s="949">
        <f t="shared" si="2"/>
        <v>182.449</v>
      </c>
      <c r="I38" s="950">
        <f t="shared" si="8"/>
        <v>-0.7621910780546892</v>
      </c>
      <c r="J38" s="948">
        <v>474.275</v>
      </c>
      <c r="K38" s="949">
        <v>687.78</v>
      </c>
      <c r="L38" s="949">
        <f t="shared" si="4"/>
        <v>1162.0549999999998</v>
      </c>
      <c r="M38" s="950">
        <f t="shared" si="5"/>
        <v>0.006437087702442918</v>
      </c>
      <c r="N38" s="948">
        <v>381.2789999999997</v>
      </c>
      <c r="O38" s="949">
        <v>642.6270000000001</v>
      </c>
      <c r="P38" s="949">
        <f t="shared" si="6"/>
        <v>1023.9059999999997</v>
      </c>
      <c r="Q38" s="950">
        <f t="shared" si="7"/>
        <v>0.1349235183698505</v>
      </c>
    </row>
    <row r="39" spans="1:17" s="951" customFormat="1" ht="18" customHeight="1">
      <c r="A39" s="947" t="s">
        <v>300</v>
      </c>
      <c r="B39" s="948">
        <v>19</v>
      </c>
      <c r="C39" s="949">
        <v>22.5</v>
      </c>
      <c r="D39" s="949">
        <f t="shared" si="0"/>
        <v>41.5</v>
      </c>
      <c r="E39" s="950">
        <f t="shared" si="1"/>
        <v>0.002549514646132282</v>
      </c>
      <c r="F39" s="948">
        <v>12</v>
      </c>
      <c r="G39" s="949">
        <v>14.26</v>
      </c>
      <c r="H39" s="949">
        <f t="shared" si="2"/>
        <v>26.259999999999998</v>
      </c>
      <c r="I39" s="950">
        <f t="shared" si="8"/>
        <v>0.5803503427265804</v>
      </c>
      <c r="J39" s="948">
        <v>178.38</v>
      </c>
      <c r="K39" s="949">
        <v>250.2</v>
      </c>
      <c r="L39" s="949">
        <f t="shared" si="4"/>
        <v>428.58</v>
      </c>
      <c r="M39" s="950">
        <f t="shared" si="5"/>
        <v>0.0023740761388342086</v>
      </c>
      <c r="N39" s="948">
        <v>198.48099999999997</v>
      </c>
      <c r="O39" s="949">
        <v>250.715</v>
      </c>
      <c r="P39" s="949">
        <f t="shared" si="6"/>
        <v>449.19599999999997</v>
      </c>
      <c r="Q39" s="950">
        <f t="shared" si="7"/>
        <v>-0.045895332994950966</v>
      </c>
    </row>
    <row r="40" spans="1:17" s="951" customFormat="1" ht="18" customHeight="1">
      <c r="A40" s="947" t="s">
        <v>268</v>
      </c>
      <c r="B40" s="948">
        <v>11.705</v>
      </c>
      <c r="C40" s="949">
        <v>28.951</v>
      </c>
      <c r="D40" s="949">
        <f t="shared" si="0"/>
        <v>40.656</v>
      </c>
      <c r="E40" s="950">
        <f t="shared" si="1"/>
        <v>0.0024976642759796156</v>
      </c>
      <c r="F40" s="948">
        <v>11.091</v>
      </c>
      <c r="G40" s="949">
        <v>12.361999999999998</v>
      </c>
      <c r="H40" s="949">
        <f t="shared" si="2"/>
        <v>23.452999999999996</v>
      </c>
      <c r="I40" s="950">
        <f t="shared" si="8"/>
        <v>0.733509572336162</v>
      </c>
      <c r="J40" s="948">
        <v>118.92599999999996</v>
      </c>
      <c r="K40" s="949">
        <v>197.46</v>
      </c>
      <c r="L40" s="949">
        <f t="shared" si="4"/>
        <v>316.38599999999997</v>
      </c>
      <c r="M40" s="950">
        <f t="shared" si="5"/>
        <v>0.001752588672502683</v>
      </c>
      <c r="N40" s="948">
        <v>127.00300000000006</v>
      </c>
      <c r="O40" s="949">
        <v>179.47599999999994</v>
      </c>
      <c r="P40" s="949">
        <f t="shared" si="6"/>
        <v>306.479</v>
      </c>
      <c r="Q40" s="950">
        <f t="shared" si="7"/>
        <v>0.03232521640960706</v>
      </c>
    </row>
    <row r="41" spans="1:17" s="951" customFormat="1" ht="18" customHeight="1">
      <c r="A41" s="947" t="s">
        <v>301</v>
      </c>
      <c r="B41" s="948">
        <v>3</v>
      </c>
      <c r="C41" s="949">
        <v>33.7</v>
      </c>
      <c r="D41" s="949">
        <f t="shared" si="0"/>
        <v>36.7</v>
      </c>
      <c r="E41" s="950">
        <f t="shared" si="1"/>
        <v>0.0022546310244109576</v>
      </c>
      <c r="F41" s="948"/>
      <c r="G41" s="949"/>
      <c r="H41" s="949">
        <f t="shared" si="2"/>
        <v>0</v>
      </c>
      <c r="I41" s="950"/>
      <c r="J41" s="948">
        <v>62.72</v>
      </c>
      <c r="K41" s="949">
        <v>455.3</v>
      </c>
      <c r="L41" s="949">
        <f t="shared" si="4"/>
        <v>518.02</v>
      </c>
      <c r="M41" s="950">
        <f t="shared" si="5"/>
        <v>0.0028695200929555664</v>
      </c>
      <c r="N41" s="948">
        <v>86.845</v>
      </c>
      <c r="O41" s="949">
        <v>309.831</v>
      </c>
      <c r="P41" s="949">
        <f t="shared" si="6"/>
        <v>396.67600000000004</v>
      </c>
      <c r="Q41" s="950">
        <f t="shared" si="7"/>
        <v>0.30590204600227877</v>
      </c>
    </row>
    <row r="42" spans="1:17" s="951" customFormat="1" ht="18" customHeight="1">
      <c r="A42" s="947" t="s">
        <v>302</v>
      </c>
      <c r="B42" s="948">
        <v>14.1</v>
      </c>
      <c r="C42" s="949">
        <v>19.52</v>
      </c>
      <c r="D42" s="949">
        <f t="shared" si="0"/>
        <v>33.62</v>
      </c>
      <c r="E42" s="950">
        <f t="shared" si="1"/>
        <v>0.002065414033806441</v>
      </c>
      <c r="F42" s="948">
        <v>11.1</v>
      </c>
      <c r="G42" s="949">
        <v>20.4</v>
      </c>
      <c r="H42" s="949">
        <f t="shared" si="2"/>
        <v>31.5</v>
      </c>
      <c r="I42" s="950">
        <f>(D42/H42-1)</f>
        <v>0.0673015873015872</v>
      </c>
      <c r="J42" s="948">
        <v>113.62</v>
      </c>
      <c r="K42" s="949">
        <v>122.26</v>
      </c>
      <c r="L42" s="949">
        <f t="shared" si="4"/>
        <v>235.88</v>
      </c>
      <c r="M42" s="950">
        <f t="shared" si="5"/>
        <v>0.0013066337197914348</v>
      </c>
      <c r="N42" s="948">
        <v>96.06</v>
      </c>
      <c r="O42" s="949">
        <v>145.82</v>
      </c>
      <c r="P42" s="949">
        <f t="shared" si="6"/>
        <v>241.88</v>
      </c>
      <c r="Q42" s="950">
        <f t="shared" si="7"/>
        <v>-0.024805688771291523</v>
      </c>
    </row>
    <row r="43" spans="1:17" s="951" customFormat="1" ht="18" customHeight="1">
      <c r="A43" s="947" t="s">
        <v>274</v>
      </c>
      <c r="B43" s="948">
        <v>20.143</v>
      </c>
      <c r="C43" s="949">
        <v>12.196000000000002</v>
      </c>
      <c r="D43" s="949">
        <f t="shared" si="0"/>
        <v>32.339</v>
      </c>
      <c r="E43" s="950">
        <f t="shared" si="1"/>
        <v>0.0019867169672595627</v>
      </c>
      <c r="F43" s="948">
        <v>6.53</v>
      </c>
      <c r="G43" s="949">
        <v>14.885</v>
      </c>
      <c r="H43" s="949">
        <f t="shared" si="2"/>
        <v>21.415</v>
      </c>
      <c r="I43" s="950">
        <f>(D43/H43-1)</f>
        <v>0.5101097361662386</v>
      </c>
      <c r="J43" s="948">
        <v>100.26</v>
      </c>
      <c r="K43" s="949">
        <v>188.29699999999994</v>
      </c>
      <c r="L43" s="949">
        <f t="shared" si="4"/>
        <v>288.55699999999996</v>
      </c>
      <c r="M43" s="950">
        <f t="shared" si="5"/>
        <v>0.0015984327042642742</v>
      </c>
      <c r="N43" s="948">
        <v>88.15700000000005</v>
      </c>
      <c r="O43" s="949">
        <v>183.1540000000001</v>
      </c>
      <c r="P43" s="949">
        <f t="shared" si="6"/>
        <v>271.31100000000015</v>
      </c>
      <c r="Q43" s="950">
        <f t="shared" si="7"/>
        <v>0.06356542860407366</v>
      </c>
    </row>
    <row r="44" spans="1:17" s="951" customFormat="1" ht="18" customHeight="1" thickBot="1">
      <c r="A44" s="952" t="s">
        <v>222</v>
      </c>
      <c r="B44" s="953">
        <v>158.241</v>
      </c>
      <c r="C44" s="954">
        <v>248.12100000000004</v>
      </c>
      <c r="D44" s="954">
        <f t="shared" si="0"/>
        <v>406.3620000000001</v>
      </c>
      <c r="E44" s="955">
        <f t="shared" si="1"/>
        <v>0.02496447881040016</v>
      </c>
      <c r="F44" s="953">
        <v>345.4490000000001</v>
      </c>
      <c r="G44" s="954">
        <v>328.74699999999996</v>
      </c>
      <c r="H44" s="954">
        <f t="shared" si="2"/>
        <v>674.1960000000001</v>
      </c>
      <c r="I44" s="955">
        <f>(D44/H44-1)</f>
        <v>-0.3972642970293505</v>
      </c>
      <c r="J44" s="953">
        <v>3174.5660000000003</v>
      </c>
      <c r="K44" s="954">
        <v>3447.6</v>
      </c>
      <c r="L44" s="954">
        <f t="shared" si="4"/>
        <v>6622.166</v>
      </c>
      <c r="M44" s="955">
        <f t="shared" si="5"/>
        <v>0.036682827682111105</v>
      </c>
      <c r="N44" s="953">
        <v>4673.138</v>
      </c>
      <c r="O44" s="954">
        <v>4904.647000000001</v>
      </c>
      <c r="P44" s="954">
        <f t="shared" si="6"/>
        <v>9577.785</v>
      </c>
      <c r="Q44" s="955">
        <f t="shared" si="7"/>
        <v>-0.30859107820858367</v>
      </c>
    </row>
    <row r="45" ht="17.25">
      <c r="A45" s="917" t="s">
        <v>304</v>
      </c>
    </row>
    <row r="46" spans="1:2" ht="13.5">
      <c r="A46" s="956" t="s">
        <v>303</v>
      </c>
      <c r="B46" s="956"/>
    </row>
  </sheetData>
  <sheetProtection/>
  <mergeCells count="13"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45:Q65536 I45:I65536 Q3:Q6 I3:I6">
    <cfRule type="cellIs" priority="1" dxfId="0" operator="lessThan" stopIfTrue="1">
      <formula>0</formula>
    </cfRule>
  </conditionalFormatting>
  <conditionalFormatting sqref="I7:I44 Q7:Q4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2"/>
  <sheetViews>
    <sheetView showGridLines="0" zoomScale="90" zoomScaleNormal="90" zoomScalePageLayoutView="0" workbookViewId="0" topLeftCell="A1">
      <selection activeCell="P1" sqref="P1:Q1"/>
    </sheetView>
  </sheetViews>
  <sheetFormatPr defaultColWidth="9.00390625" defaultRowHeight="12.75"/>
  <cols>
    <col min="1" max="1" width="23.00390625" style="957" customWidth="1"/>
    <col min="2" max="2" width="9.8515625" style="957" customWidth="1"/>
    <col min="3" max="3" width="10.140625" style="957" customWidth="1"/>
    <col min="4" max="4" width="9.421875" style="957" customWidth="1"/>
    <col min="5" max="5" width="9.7109375" style="957" customWidth="1"/>
    <col min="6" max="6" width="9.421875" style="957" customWidth="1"/>
    <col min="7" max="7" width="10.421875" style="957" customWidth="1"/>
    <col min="8" max="9" width="9.00390625" style="957" customWidth="1"/>
    <col min="10" max="10" width="11.7109375" style="957" customWidth="1"/>
    <col min="11" max="11" width="11.00390625" style="957" customWidth="1"/>
    <col min="12" max="12" width="12.140625" style="957" customWidth="1"/>
    <col min="13" max="13" width="9.7109375" style="957" customWidth="1"/>
    <col min="14" max="14" width="11.28125" style="957" customWidth="1"/>
    <col min="15" max="15" width="11.140625" style="957" customWidth="1"/>
    <col min="16" max="16" width="11.421875" style="957" customWidth="1"/>
    <col min="17" max="16384" width="9.00390625" style="957" customWidth="1"/>
  </cols>
  <sheetData>
    <row r="1" spans="16:17" ht="18.75" thickBot="1">
      <c r="P1" s="958" t="s">
        <v>0</v>
      </c>
      <c r="Q1" s="959"/>
    </row>
    <row r="2" ht="4.5" customHeight="1" thickBot="1"/>
    <row r="3" spans="1:17" ht="24" customHeight="1" thickBot="1">
      <c r="A3" s="960" t="s">
        <v>305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2"/>
    </row>
    <row r="4" spans="1:17" ht="15.75" customHeight="1" thickBot="1">
      <c r="A4" s="963" t="s">
        <v>254</v>
      </c>
      <c r="B4" s="964" t="s">
        <v>39</v>
      </c>
      <c r="C4" s="965"/>
      <c r="D4" s="965"/>
      <c r="E4" s="965"/>
      <c r="F4" s="965"/>
      <c r="G4" s="965"/>
      <c r="H4" s="965"/>
      <c r="I4" s="966"/>
      <c r="J4" s="964" t="s">
        <v>40</v>
      </c>
      <c r="K4" s="965"/>
      <c r="L4" s="965"/>
      <c r="M4" s="965"/>
      <c r="N4" s="965"/>
      <c r="O4" s="965"/>
      <c r="P4" s="965"/>
      <c r="Q4" s="966"/>
    </row>
    <row r="5" spans="1:17" s="974" customFormat="1" ht="24" customHeight="1">
      <c r="A5" s="967"/>
      <c r="B5" s="968" t="s">
        <v>41</v>
      </c>
      <c r="C5" s="969"/>
      <c r="D5" s="969"/>
      <c r="E5" s="970" t="s">
        <v>42</v>
      </c>
      <c r="F5" s="968" t="s">
        <v>43</v>
      </c>
      <c r="G5" s="969"/>
      <c r="H5" s="969"/>
      <c r="I5" s="971" t="s">
        <v>44</v>
      </c>
      <c r="J5" s="972" t="s">
        <v>210</v>
      </c>
      <c r="K5" s="973"/>
      <c r="L5" s="973"/>
      <c r="M5" s="970" t="s">
        <v>42</v>
      </c>
      <c r="N5" s="972" t="s">
        <v>211</v>
      </c>
      <c r="O5" s="973"/>
      <c r="P5" s="973"/>
      <c r="Q5" s="970" t="s">
        <v>44</v>
      </c>
    </row>
    <row r="6" spans="1:17" s="980" customFormat="1" ht="14.25" thickBot="1">
      <c r="A6" s="975"/>
      <c r="B6" s="976" t="s">
        <v>11</v>
      </c>
      <c r="C6" s="977" t="s">
        <v>12</v>
      </c>
      <c r="D6" s="977" t="s">
        <v>13</v>
      </c>
      <c r="E6" s="978"/>
      <c r="F6" s="976" t="s">
        <v>11</v>
      </c>
      <c r="G6" s="977" t="s">
        <v>12</v>
      </c>
      <c r="H6" s="977" t="s">
        <v>13</v>
      </c>
      <c r="I6" s="979"/>
      <c r="J6" s="976" t="s">
        <v>11</v>
      </c>
      <c r="K6" s="977" t="s">
        <v>12</v>
      </c>
      <c r="L6" s="977" t="s">
        <v>13</v>
      </c>
      <c r="M6" s="978"/>
      <c r="N6" s="976" t="s">
        <v>11</v>
      </c>
      <c r="O6" s="977" t="s">
        <v>12</v>
      </c>
      <c r="P6" s="977" t="s">
        <v>13</v>
      </c>
      <c r="Q6" s="978"/>
    </row>
    <row r="7" spans="1:17" s="986" customFormat="1" ht="18" customHeight="1" thickBot="1">
      <c r="A7" s="981" t="s">
        <v>4</v>
      </c>
      <c r="B7" s="982">
        <f>SUM(B8:B20)</f>
        <v>217081</v>
      </c>
      <c r="C7" s="983">
        <f>SUM(C8:C20)</f>
        <v>238904</v>
      </c>
      <c r="D7" s="984">
        <f aca="true" t="shared" si="0" ref="D7:D20">C7+B7</f>
        <v>455985</v>
      </c>
      <c r="E7" s="985">
        <f aca="true" t="shared" si="1" ref="E7:E20">D7/$D$7</f>
        <v>1</v>
      </c>
      <c r="F7" s="982">
        <f>SUM(F8:F20)</f>
        <v>200905</v>
      </c>
      <c r="G7" s="983">
        <f>SUM(G8:G20)</f>
        <v>210826</v>
      </c>
      <c r="H7" s="984">
        <f aca="true" t="shared" si="2" ref="H7:H20">G7+F7</f>
        <v>411731</v>
      </c>
      <c r="I7" s="985">
        <f aca="true" t="shared" si="3" ref="I7:I20">(D7/H7-1)</f>
        <v>0.1074827982347697</v>
      </c>
      <c r="J7" s="982">
        <f>SUM(J8:J20)</f>
        <v>2524045</v>
      </c>
      <c r="K7" s="983">
        <f>SUM(K8:K20)</f>
        <v>2463905</v>
      </c>
      <c r="L7" s="984">
        <f aca="true" t="shared" si="4" ref="L7:L20">K7+J7</f>
        <v>4987950</v>
      </c>
      <c r="M7" s="985">
        <f aca="true" t="shared" si="5" ref="M7:M20">L7/$L$7</f>
        <v>1</v>
      </c>
      <c r="N7" s="982">
        <f>SUM(N8:N20)</f>
        <v>2455206</v>
      </c>
      <c r="O7" s="983">
        <f>SUM(O8:O20)</f>
        <v>2324228</v>
      </c>
      <c r="P7" s="984">
        <f aca="true" t="shared" si="6" ref="P7:P20">O7+N7</f>
        <v>4779434</v>
      </c>
      <c r="Q7" s="985">
        <f aca="true" t="shared" si="7" ref="Q7:Q20">(L7/P7-1)</f>
        <v>0.043627760107159075</v>
      </c>
    </row>
    <row r="8" spans="1:17" s="991" customFormat="1" ht="18.75" customHeight="1" thickTop="1">
      <c r="A8" s="987" t="s">
        <v>255</v>
      </c>
      <c r="B8" s="988">
        <v>136187</v>
      </c>
      <c r="C8" s="989">
        <v>149854</v>
      </c>
      <c r="D8" s="989">
        <f t="shared" si="0"/>
        <v>286041</v>
      </c>
      <c r="E8" s="990">
        <f t="shared" si="1"/>
        <v>0.6273035297213724</v>
      </c>
      <c r="F8" s="988">
        <v>131060</v>
      </c>
      <c r="G8" s="989">
        <v>140655</v>
      </c>
      <c r="H8" s="989">
        <f t="shared" si="2"/>
        <v>271715</v>
      </c>
      <c r="I8" s="990">
        <f t="shared" si="3"/>
        <v>0.05272436192333885</v>
      </c>
      <c r="J8" s="988">
        <v>1549678</v>
      </c>
      <c r="K8" s="989">
        <v>1541030</v>
      </c>
      <c r="L8" s="989">
        <f t="shared" si="4"/>
        <v>3090708</v>
      </c>
      <c r="M8" s="990">
        <f t="shared" si="5"/>
        <v>0.6196349201575798</v>
      </c>
      <c r="N8" s="989">
        <v>1543566</v>
      </c>
      <c r="O8" s="989">
        <v>1507047</v>
      </c>
      <c r="P8" s="989">
        <f t="shared" si="6"/>
        <v>3050613</v>
      </c>
      <c r="Q8" s="990">
        <f t="shared" si="7"/>
        <v>0.013143260059535589</v>
      </c>
    </row>
    <row r="9" spans="1:17" s="991" customFormat="1" ht="18.75" customHeight="1">
      <c r="A9" s="987" t="s">
        <v>256</v>
      </c>
      <c r="B9" s="988">
        <v>28110</v>
      </c>
      <c r="C9" s="989">
        <v>29750</v>
      </c>
      <c r="D9" s="989">
        <f t="shared" si="0"/>
        <v>57860</v>
      </c>
      <c r="E9" s="990">
        <f t="shared" si="1"/>
        <v>0.12689013893000867</v>
      </c>
      <c r="F9" s="988">
        <v>23513</v>
      </c>
      <c r="G9" s="989">
        <v>22577</v>
      </c>
      <c r="H9" s="989">
        <f t="shared" si="2"/>
        <v>46090</v>
      </c>
      <c r="I9" s="990">
        <f t="shared" si="3"/>
        <v>0.25536992840095474</v>
      </c>
      <c r="J9" s="988">
        <v>333116</v>
      </c>
      <c r="K9" s="989">
        <v>318460</v>
      </c>
      <c r="L9" s="989">
        <f t="shared" si="4"/>
        <v>651576</v>
      </c>
      <c r="M9" s="990">
        <f t="shared" si="5"/>
        <v>0.13063001834420954</v>
      </c>
      <c r="N9" s="989">
        <v>285811</v>
      </c>
      <c r="O9" s="989">
        <v>250688</v>
      </c>
      <c r="P9" s="989">
        <f t="shared" si="6"/>
        <v>536499</v>
      </c>
      <c r="Q9" s="990">
        <f t="shared" si="7"/>
        <v>0.2144962059575135</v>
      </c>
    </row>
    <row r="10" spans="1:17" s="991" customFormat="1" ht="18.75" customHeight="1">
      <c r="A10" s="987" t="s">
        <v>257</v>
      </c>
      <c r="B10" s="988">
        <v>19569</v>
      </c>
      <c r="C10" s="989">
        <v>23370</v>
      </c>
      <c r="D10" s="989">
        <f t="shared" si="0"/>
        <v>42939</v>
      </c>
      <c r="E10" s="990">
        <f t="shared" si="1"/>
        <v>0.09416757130168756</v>
      </c>
      <c r="F10" s="988">
        <v>17044</v>
      </c>
      <c r="G10" s="989">
        <v>17587</v>
      </c>
      <c r="H10" s="989">
        <f t="shared" si="2"/>
        <v>34631</v>
      </c>
      <c r="I10" s="990">
        <f t="shared" si="3"/>
        <v>0.23990066703242752</v>
      </c>
      <c r="J10" s="988">
        <v>252570</v>
      </c>
      <c r="K10" s="989">
        <v>238585</v>
      </c>
      <c r="L10" s="989">
        <f t="shared" si="4"/>
        <v>491155</v>
      </c>
      <c r="M10" s="990">
        <f t="shared" si="5"/>
        <v>0.09846830862378332</v>
      </c>
      <c r="N10" s="989">
        <v>249562</v>
      </c>
      <c r="O10" s="989">
        <v>217906</v>
      </c>
      <c r="P10" s="989">
        <f t="shared" si="6"/>
        <v>467468</v>
      </c>
      <c r="Q10" s="990">
        <f t="shared" si="7"/>
        <v>0.05067084805804889</v>
      </c>
    </row>
    <row r="11" spans="1:17" s="991" customFormat="1" ht="18.75" customHeight="1">
      <c r="A11" s="987" t="s">
        <v>258</v>
      </c>
      <c r="B11" s="988">
        <v>11833</v>
      </c>
      <c r="C11" s="989">
        <v>12495</v>
      </c>
      <c r="D11" s="989">
        <f t="shared" si="0"/>
        <v>24328</v>
      </c>
      <c r="E11" s="990">
        <f t="shared" si="1"/>
        <v>0.053352632213778964</v>
      </c>
      <c r="F11" s="988">
        <v>11001</v>
      </c>
      <c r="G11" s="989">
        <v>11287</v>
      </c>
      <c r="H11" s="989">
        <f t="shared" si="2"/>
        <v>22288</v>
      </c>
      <c r="I11" s="990">
        <f t="shared" si="3"/>
        <v>0.0915290739411343</v>
      </c>
      <c r="J11" s="988">
        <v>134223</v>
      </c>
      <c r="K11" s="989">
        <v>135632</v>
      </c>
      <c r="L11" s="989">
        <f t="shared" si="4"/>
        <v>269855</v>
      </c>
      <c r="M11" s="990">
        <f t="shared" si="5"/>
        <v>0.05410138433625036</v>
      </c>
      <c r="N11" s="989">
        <v>118933</v>
      </c>
      <c r="O11" s="989">
        <v>119333</v>
      </c>
      <c r="P11" s="989">
        <f t="shared" si="6"/>
        <v>238266</v>
      </c>
      <c r="Q11" s="990">
        <f t="shared" si="7"/>
        <v>0.13257871454592762</v>
      </c>
    </row>
    <row r="12" spans="1:17" s="991" customFormat="1" ht="18.75" customHeight="1">
      <c r="A12" s="987" t="s">
        <v>259</v>
      </c>
      <c r="B12" s="988">
        <v>8010</v>
      </c>
      <c r="C12" s="989">
        <v>8230</v>
      </c>
      <c r="D12" s="989">
        <f t="shared" si="0"/>
        <v>16240</v>
      </c>
      <c r="E12" s="990">
        <f t="shared" si="1"/>
        <v>0.035615206640569316</v>
      </c>
      <c r="F12" s="988">
        <v>6735</v>
      </c>
      <c r="G12" s="989">
        <v>7276</v>
      </c>
      <c r="H12" s="989">
        <f t="shared" si="2"/>
        <v>14011</v>
      </c>
      <c r="I12" s="990">
        <f t="shared" si="3"/>
        <v>0.15908928698879454</v>
      </c>
      <c r="J12" s="988">
        <v>90428</v>
      </c>
      <c r="K12" s="989">
        <v>84929</v>
      </c>
      <c r="L12" s="989">
        <f t="shared" si="4"/>
        <v>175357</v>
      </c>
      <c r="M12" s="990">
        <f t="shared" si="5"/>
        <v>0.035156126264296955</v>
      </c>
      <c r="N12" s="989">
        <v>100898</v>
      </c>
      <c r="O12" s="989">
        <v>97587</v>
      </c>
      <c r="P12" s="989">
        <f t="shared" si="6"/>
        <v>198485</v>
      </c>
      <c r="Q12" s="990">
        <f t="shared" si="7"/>
        <v>-0.1165226591430083</v>
      </c>
    </row>
    <row r="13" spans="1:17" s="991" customFormat="1" ht="18.75" customHeight="1">
      <c r="A13" s="987" t="s">
        <v>265</v>
      </c>
      <c r="B13" s="988">
        <v>4395</v>
      </c>
      <c r="C13" s="989">
        <v>6616</v>
      </c>
      <c r="D13" s="989">
        <f t="shared" si="0"/>
        <v>11011</v>
      </c>
      <c r="E13" s="990">
        <f t="shared" si="1"/>
        <v>0.024147724157592903</v>
      </c>
      <c r="F13" s="988">
        <v>3335</v>
      </c>
      <c r="G13" s="989">
        <v>4462</v>
      </c>
      <c r="H13" s="989">
        <f t="shared" si="2"/>
        <v>7797</v>
      </c>
      <c r="I13" s="990">
        <f t="shared" si="3"/>
        <v>0.4122098242913941</v>
      </c>
      <c r="J13" s="988">
        <v>63882</v>
      </c>
      <c r="K13" s="989">
        <v>60988</v>
      </c>
      <c r="L13" s="989">
        <f t="shared" si="4"/>
        <v>124870</v>
      </c>
      <c r="M13" s="990">
        <f t="shared" si="5"/>
        <v>0.025034332741908</v>
      </c>
      <c r="N13" s="989">
        <v>52906</v>
      </c>
      <c r="O13" s="989">
        <v>46106</v>
      </c>
      <c r="P13" s="989">
        <f t="shared" si="6"/>
        <v>99012</v>
      </c>
      <c r="Q13" s="990">
        <f t="shared" si="7"/>
        <v>0.26116026340241594</v>
      </c>
    </row>
    <row r="14" spans="1:17" s="991" customFormat="1" ht="18.75" customHeight="1">
      <c r="A14" s="987" t="s">
        <v>262</v>
      </c>
      <c r="B14" s="988">
        <v>2534</v>
      </c>
      <c r="C14" s="989">
        <v>2551</v>
      </c>
      <c r="D14" s="989">
        <f t="shared" si="0"/>
        <v>5085</v>
      </c>
      <c r="E14" s="990">
        <f t="shared" si="1"/>
        <v>0.011151682621138853</v>
      </c>
      <c r="F14" s="988">
        <v>3121</v>
      </c>
      <c r="G14" s="989">
        <v>2667</v>
      </c>
      <c r="H14" s="989">
        <f t="shared" si="2"/>
        <v>5788</v>
      </c>
      <c r="I14" s="990">
        <f t="shared" si="3"/>
        <v>-0.12145818935729091</v>
      </c>
      <c r="J14" s="988">
        <v>30479</v>
      </c>
      <c r="K14" s="989">
        <v>26639</v>
      </c>
      <c r="L14" s="989">
        <f t="shared" si="4"/>
        <v>57118</v>
      </c>
      <c r="M14" s="990">
        <f t="shared" si="5"/>
        <v>0.011451197385699536</v>
      </c>
      <c r="N14" s="989">
        <v>35334</v>
      </c>
      <c r="O14" s="989">
        <v>30727</v>
      </c>
      <c r="P14" s="989">
        <f t="shared" si="6"/>
        <v>66061</v>
      </c>
      <c r="Q14" s="990">
        <f t="shared" si="7"/>
        <v>-0.13537488079199522</v>
      </c>
    </row>
    <row r="15" spans="1:17" s="991" customFormat="1" ht="18.75" customHeight="1">
      <c r="A15" s="987" t="s">
        <v>260</v>
      </c>
      <c r="B15" s="988">
        <v>2218</v>
      </c>
      <c r="C15" s="989">
        <v>2458</v>
      </c>
      <c r="D15" s="989">
        <f t="shared" si="0"/>
        <v>4676</v>
      </c>
      <c r="E15" s="990">
        <f t="shared" si="1"/>
        <v>0.010254723291336337</v>
      </c>
      <c r="F15" s="988">
        <v>1805</v>
      </c>
      <c r="G15" s="989">
        <v>1641</v>
      </c>
      <c r="H15" s="989">
        <f t="shared" si="2"/>
        <v>3446</v>
      </c>
      <c r="I15" s="990">
        <f t="shared" si="3"/>
        <v>0.3569355774811376</v>
      </c>
      <c r="J15" s="988">
        <v>25084</v>
      </c>
      <c r="K15" s="989">
        <v>24703</v>
      </c>
      <c r="L15" s="989">
        <f t="shared" si="4"/>
        <v>49787</v>
      </c>
      <c r="M15" s="990">
        <f t="shared" si="5"/>
        <v>0.00998145530729057</v>
      </c>
      <c r="N15" s="989">
        <v>23434</v>
      </c>
      <c r="O15" s="989">
        <v>21450</v>
      </c>
      <c r="P15" s="989">
        <f t="shared" si="6"/>
        <v>44884</v>
      </c>
      <c r="Q15" s="990">
        <f t="shared" si="7"/>
        <v>0.10923714463951528</v>
      </c>
    </row>
    <row r="16" spans="1:17" s="991" customFormat="1" ht="18.75" customHeight="1">
      <c r="A16" s="987" t="s">
        <v>269</v>
      </c>
      <c r="B16" s="988">
        <v>1445</v>
      </c>
      <c r="C16" s="989">
        <v>1290</v>
      </c>
      <c r="D16" s="989">
        <f t="shared" si="0"/>
        <v>2735</v>
      </c>
      <c r="E16" s="990">
        <f t="shared" si="1"/>
        <v>0.005998004320317554</v>
      </c>
      <c r="F16" s="988">
        <v>519</v>
      </c>
      <c r="G16" s="989">
        <v>337</v>
      </c>
      <c r="H16" s="989">
        <f t="shared" si="2"/>
        <v>856</v>
      </c>
      <c r="I16" s="990">
        <f t="shared" si="3"/>
        <v>2.1950934579439254</v>
      </c>
      <c r="J16" s="988">
        <v>10870</v>
      </c>
      <c r="K16" s="989">
        <v>6386</v>
      </c>
      <c r="L16" s="989">
        <f t="shared" si="4"/>
        <v>17256</v>
      </c>
      <c r="M16" s="990">
        <f t="shared" si="5"/>
        <v>0.0034595374853396686</v>
      </c>
      <c r="N16" s="989">
        <v>10247</v>
      </c>
      <c r="O16" s="989">
        <v>6035</v>
      </c>
      <c r="P16" s="989">
        <f t="shared" si="6"/>
        <v>16282</v>
      </c>
      <c r="Q16" s="990">
        <f t="shared" si="7"/>
        <v>0.05982066085247517</v>
      </c>
    </row>
    <row r="17" spans="1:17" s="991" customFormat="1" ht="18.75" customHeight="1">
      <c r="A17" s="987" t="s">
        <v>264</v>
      </c>
      <c r="B17" s="988">
        <v>670</v>
      </c>
      <c r="C17" s="989">
        <v>576</v>
      </c>
      <c r="D17" s="989">
        <f t="shared" si="0"/>
        <v>1246</v>
      </c>
      <c r="E17" s="990">
        <f t="shared" si="1"/>
        <v>0.0027325460267333354</v>
      </c>
      <c r="F17" s="988">
        <v>899</v>
      </c>
      <c r="G17" s="989">
        <v>793</v>
      </c>
      <c r="H17" s="989">
        <f t="shared" si="2"/>
        <v>1692</v>
      </c>
      <c r="I17" s="990">
        <f t="shared" si="3"/>
        <v>-0.2635933806146572</v>
      </c>
      <c r="J17" s="988">
        <v>8363</v>
      </c>
      <c r="K17" s="989">
        <v>7893</v>
      </c>
      <c r="L17" s="989">
        <f t="shared" si="4"/>
        <v>16256</v>
      </c>
      <c r="M17" s="990">
        <f t="shared" si="5"/>
        <v>0.0032590543209134013</v>
      </c>
      <c r="N17" s="989">
        <v>10252</v>
      </c>
      <c r="O17" s="989">
        <v>8750</v>
      </c>
      <c r="P17" s="989">
        <f t="shared" si="6"/>
        <v>19002</v>
      </c>
      <c r="Q17" s="990">
        <f t="shared" si="7"/>
        <v>-0.1445111040943059</v>
      </c>
    </row>
    <row r="18" spans="1:17" s="991" customFormat="1" ht="18.75" customHeight="1">
      <c r="A18" s="987" t="s">
        <v>268</v>
      </c>
      <c r="B18" s="988">
        <v>638</v>
      </c>
      <c r="C18" s="989">
        <v>443</v>
      </c>
      <c r="D18" s="989">
        <f t="shared" si="0"/>
        <v>1081</v>
      </c>
      <c r="E18" s="990">
        <f t="shared" si="1"/>
        <v>0.0023706920183777973</v>
      </c>
      <c r="F18" s="988">
        <v>449</v>
      </c>
      <c r="G18" s="989">
        <v>386</v>
      </c>
      <c r="H18" s="989">
        <f t="shared" si="2"/>
        <v>835</v>
      </c>
      <c r="I18" s="990">
        <f t="shared" si="3"/>
        <v>0.2946107784431138</v>
      </c>
      <c r="J18" s="988">
        <v>8058</v>
      </c>
      <c r="K18" s="989">
        <v>5243</v>
      </c>
      <c r="L18" s="989">
        <f t="shared" si="4"/>
        <v>13301</v>
      </c>
      <c r="M18" s="990">
        <f t="shared" si="5"/>
        <v>0.0026666265700337815</v>
      </c>
      <c r="N18" s="989">
        <v>7778</v>
      </c>
      <c r="O18" s="989">
        <v>5507</v>
      </c>
      <c r="P18" s="989">
        <f t="shared" si="6"/>
        <v>13285</v>
      </c>
      <c r="Q18" s="990">
        <f t="shared" si="7"/>
        <v>0.0012043658261196022</v>
      </c>
    </row>
    <row r="19" spans="1:17" s="991" customFormat="1" ht="18.75" customHeight="1">
      <c r="A19" s="987" t="s">
        <v>263</v>
      </c>
      <c r="B19" s="988">
        <v>488</v>
      </c>
      <c r="C19" s="989">
        <v>405</v>
      </c>
      <c r="D19" s="989">
        <f t="shared" si="0"/>
        <v>893</v>
      </c>
      <c r="E19" s="990">
        <f t="shared" si="1"/>
        <v>0.0019583977543120934</v>
      </c>
      <c r="F19" s="988">
        <v>497</v>
      </c>
      <c r="G19" s="989">
        <v>385</v>
      </c>
      <c r="H19" s="989">
        <f t="shared" si="2"/>
        <v>882</v>
      </c>
      <c r="I19" s="990">
        <f t="shared" si="3"/>
        <v>0.012471655328798237</v>
      </c>
      <c r="J19" s="988">
        <v>5538</v>
      </c>
      <c r="K19" s="989">
        <v>4298</v>
      </c>
      <c r="L19" s="989">
        <f t="shared" si="4"/>
        <v>9836</v>
      </c>
      <c r="M19" s="990">
        <f t="shared" si="5"/>
        <v>0.0019719524052967652</v>
      </c>
      <c r="N19" s="989">
        <v>4911</v>
      </c>
      <c r="O19" s="989">
        <v>3831</v>
      </c>
      <c r="P19" s="989">
        <f t="shared" si="6"/>
        <v>8742</v>
      </c>
      <c r="Q19" s="990">
        <f t="shared" si="7"/>
        <v>0.1251429878746282</v>
      </c>
    </row>
    <row r="20" spans="1:17" s="991" customFormat="1" ht="18.75" customHeight="1" thickBot="1">
      <c r="A20" s="992" t="s">
        <v>222</v>
      </c>
      <c r="B20" s="993">
        <v>984</v>
      </c>
      <c r="C20" s="994">
        <v>866</v>
      </c>
      <c r="D20" s="994">
        <f t="shared" si="0"/>
        <v>1850</v>
      </c>
      <c r="E20" s="995">
        <f t="shared" si="1"/>
        <v>0.004057151002774214</v>
      </c>
      <c r="F20" s="993">
        <v>927</v>
      </c>
      <c r="G20" s="994">
        <v>773</v>
      </c>
      <c r="H20" s="994">
        <f t="shared" si="2"/>
        <v>1700</v>
      </c>
      <c r="I20" s="995">
        <f t="shared" si="3"/>
        <v>0.08823529411764697</v>
      </c>
      <c r="J20" s="993">
        <v>11756</v>
      </c>
      <c r="K20" s="994">
        <v>9119</v>
      </c>
      <c r="L20" s="994">
        <f t="shared" si="4"/>
        <v>20875</v>
      </c>
      <c r="M20" s="995">
        <f t="shared" si="5"/>
        <v>0.00418508605739833</v>
      </c>
      <c r="N20" s="993">
        <v>11574</v>
      </c>
      <c r="O20" s="994">
        <v>9261</v>
      </c>
      <c r="P20" s="994">
        <f t="shared" si="6"/>
        <v>20835</v>
      </c>
      <c r="Q20" s="995">
        <f t="shared" si="7"/>
        <v>0.0019198464122869296</v>
      </c>
    </row>
    <row r="21" ht="14.25">
      <c r="A21" s="226" t="s">
        <v>286</v>
      </c>
    </row>
    <row r="22" spans="1:5" ht="13.5">
      <c r="A22" s="996" t="s">
        <v>287</v>
      </c>
      <c r="B22" s="997"/>
      <c r="C22" s="997"/>
      <c r="D22" s="997"/>
      <c r="E22" s="997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I21:I65536 Q21:Q65536 I3:I6 Q3:Q6">
    <cfRule type="cellIs" priority="2" dxfId="0" operator="lessThan" stopIfTrue="1">
      <formula>0</formula>
    </cfRule>
  </conditionalFormatting>
  <conditionalFormatting sqref="I7:I20 Q7:Q2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I7" sqref="I7:I12"/>
    </sheetView>
  </sheetViews>
  <sheetFormatPr defaultColWidth="8.421875" defaultRowHeight="12.75"/>
  <cols>
    <col min="1" max="1" width="24.57421875" style="998" customWidth="1"/>
    <col min="2" max="2" width="8.421875" style="998" customWidth="1"/>
    <col min="3" max="3" width="10.140625" style="998" customWidth="1"/>
    <col min="4" max="4" width="8.421875" style="998" customWidth="1"/>
    <col min="5" max="5" width="9.28125" style="998" customWidth="1"/>
    <col min="6" max="6" width="8.421875" style="998" customWidth="1"/>
    <col min="7" max="7" width="10.00390625" style="998" customWidth="1"/>
    <col min="8" max="8" width="8.421875" style="998" customWidth="1"/>
    <col min="9" max="9" width="9.421875" style="998" customWidth="1"/>
    <col min="10" max="10" width="8.7109375" style="998" bestFit="1" customWidth="1"/>
    <col min="11" max="11" width="9.8515625" style="998" customWidth="1"/>
    <col min="12" max="12" width="8.7109375" style="998" bestFit="1" customWidth="1"/>
    <col min="13" max="13" width="9.140625" style="998" bestFit="1" customWidth="1"/>
    <col min="14" max="14" width="8.7109375" style="998" bestFit="1" customWidth="1"/>
    <col min="15" max="15" width="9.8515625" style="998" customWidth="1"/>
    <col min="16" max="17" width="8.7109375" style="998" bestFit="1" customWidth="1"/>
    <col min="18" max="16384" width="8.421875" style="998" customWidth="1"/>
  </cols>
  <sheetData>
    <row r="1" spans="16:17" ht="18.75" thickBot="1">
      <c r="P1" s="999" t="s">
        <v>0</v>
      </c>
      <c r="Q1" s="1000"/>
    </row>
    <row r="2" ht="4.5" customHeight="1" thickBot="1"/>
    <row r="3" spans="1:17" ht="24" customHeight="1" thickBot="1">
      <c r="A3" s="1001" t="s">
        <v>306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3"/>
    </row>
    <row r="4" spans="1:17" ht="15.75" customHeight="1" thickBot="1">
      <c r="A4" s="1004" t="s">
        <v>254</v>
      </c>
      <c r="B4" s="1005" t="s">
        <v>39</v>
      </c>
      <c r="C4" s="1006"/>
      <c r="D4" s="1006"/>
      <c r="E4" s="1006"/>
      <c r="F4" s="1006"/>
      <c r="G4" s="1006"/>
      <c r="H4" s="1006"/>
      <c r="I4" s="1007"/>
      <c r="J4" s="1005" t="s">
        <v>40</v>
      </c>
      <c r="K4" s="1006"/>
      <c r="L4" s="1006"/>
      <c r="M4" s="1006"/>
      <c r="N4" s="1006"/>
      <c r="O4" s="1006"/>
      <c r="P4" s="1006"/>
      <c r="Q4" s="1007"/>
    </row>
    <row r="5" spans="1:17" s="1015" customFormat="1" ht="26.25" customHeight="1">
      <c r="A5" s="1008"/>
      <c r="B5" s="1009" t="s">
        <v>41</v>
      </c>
      <c r="C5" s="1010"/>
      <c r="D5" s="1010"/>
      <c r="E5" s="1011" t="s">
        <v>42</v>
      </c>
      <c r="F5" s="1009" t="s">
        <v>43</v>
      </c>
      <c r="G5" s="1010"/>
      <c r="H5" s="1010"/>
      <c r="I5" s="1012" t="s">
        <v>44</v>
      </c>
      <c r="J5" s="1013" t="s">
        <v>210</v>
      </c>
      <c r="K5" s="1014"/>
      <c r="L5" s="1014"/>
      <c r="M5" s="1011" t="s">
        <v>42</v>
      </c>
      <c r="N5" s="1013" t="s">
        <v>211</v>
      </c>
      <c r="O5" s="1014"/>
      <c r="P5" s="1014"/>
      <c r="Q5" s="1011" t="s">
        <v>44</v>
      </c>
    </row>
    <row r="6" spans="1:17" s="1021" customFormat="1" ht="17.25" thickBot="1">
      <c r="A6" s="1016"/>
      <c r="B6" s="1017" t="s">
        <v>14</v>
      </c>
      <c r="C6" s="1018" t="s">
        <v>15</v>
      </c>
      <c r="D6" s="1018" t="s">
        <v>13</v>
      </c>
      <c r="E6" s="1019"/>
      <c r="F6" s="1017" t="s">
        <v>14</v>
      </c>
      <c r="G6" s="1018" t="s">
        <v>15</v>
      </c>
      <c r="H6" s="1018" t="s">
        <v>13</v>
      </c>
      <c r="I6" s="1020"/>
      <c r="J6" s="1017" t="s">
        <v>14</v>
      </c>
      <c r="K6" s="1018" t="s">
        <v>15</v>
      </c>
      <c r="L6" s="1018" t="s">
        <v>13</v>
      </c>
      <c r="M6" s="1019"/>
      <c r="N6" s="1017" t="s">
        <v>14</v>
      </c>
      <c r="O6" s="1018" t="s">
        <v>15</v>
      </c>
      <c r="P6" s="1018" t="s">
        <v>13</v>
      </c>
      <c r="Q6" s="1019"/>
    </row>
    <row r="7" spans="1:17" s="1027" customFormat="1" ht="18.75" customHeight="1" thickBot="1">
      <c r="A7" s="1022" t="s">
        <v>4</v>
      </c>
      <c r="B7" s="1023">
        <f>SUM(B8:B12)</f>
        <v>24287.879</v>
      </c>
      <c r="C7" s="1024">
        <f>SUM(C8:C12)</f>
        <v>15747.07</v>
      </c>
      <c r="D7" s="1025">
        <f aca="true" t="shared" si="0" ref="D7:D12">C7+B7</f>
        <v>40034.949</v>
      </c>
      <c r="E7" s="1026">
        <f aca="true" t="shared" si="1" ref="E7:E12">D7/$D$7</f>
        <v>1</v>
      </c>
      <c r="F7" s="1023">
        <f>SUM(F8:F12)</f>
        <v>23934.812</v>
      </c>
      <c r="G7" s="1024">
        <f>SUM(G8:G12)</f>
        <v>15866.594000000005</v>
      </c>
      <c r="H7" s="1025">
        <f aca="true" t="shared" si="2" ref="H7:H12">G7+F7</f>
        <v>39801.406</v>
      </c>
      <c r="I7" s="1026">
        <f aca="true" t="shared" si="3" ref="I7:I12">(D7/H7-1)</f>
        <v>0.0058677072865214175</v>
      </c>
      <c r="J7" s="1023">
        <f>SUM(J8:J12)</f>
        <v>260403.47399999996</v>
      </c>
      <c r="K7" s="1024">
        <f>SUM(K8:K12)</f>
        <v>141156.47700000013</v>
      </c>
      <c r="L7" s="1025">
        <f aca="true" t="shared" si="4" ref="L7:L12">K7+J7</f>
        <v>401559.9510000001</v>
      </c>
      <c r="M7" s="1026">
        <f aca="true" t="shared" si="5" ref="M7:M12">L7/$L$7</f>
        <v>1</v>
      </c>
      <c r="N7" s="1023">
        <f>SUM(N8:N12)</f>
        <v>291027.34500000044</v>
      </c>
      <c r="O7" s="1024">
        <f>SUM(O8:O12)</f>
        <v>174245.94199999975</v>
      </c>
      <c r="P7" s="1025">
        <f aca="true" t="shared" si="6" ref="P7:P12">O7+N7</f>
        <v>465273.2870000002</v>
      </c>
      <c r="Q7" s="1026">
        <f aca="true" t="shared" si="7" ref="Q7:Q12">(L7/P7-1)</f>
        <v>-0.13693744683003917</v>
      </c>
    </row>
    <row r="8" spans="1:17" s="1032" customFormat="1" ht="18.75" customHeight="1" thickTop="1">
      <c r="A8" s="1028" t="s">
        <v>255</v>
      </c>
      <c r="B8" s="1029">
        <v>19755.266000000003</v>
      </c>
      <c r="C8" s="1030">
        <v>13063.89</v>
      </c>
      <c r="D8" s="1030">
        <f t="shared" si="0"/>
        <v>32819.156</v>
      </c>
      <c r="E8" s="1031">
        <f t="shared" si="1"/>
        <v>0.8197626528761158</v>
      </c>
      <c r="F8" s="1029">
        <v>19842.017000000003</v>
      </c>
      <c r="G8" s="1030">
        <v>12819.118000000004</v>
      </c>
      <c r="H8" s="1030">
        <f t="shared" si="2"/>
        <v>32661.13500000001</v>
      </c>
      <c r="I8" s="1031">
        <f t="shared" si="3"/>
        <v>0.00483819683547404</v>
      </c>
      <c r="J8" s="1029">
        <v>216812.353</v>
      </c>
      <c r="K8" s="1030">
        <v>114817.7810000001</v>
      </c>
      <c r="L8" s="1030">
        <f t="shared" si="4"/>
        <v>331630.1340000001</v>
      </c>
      <c r="M8" s="1031">
        <f t="shared" si="5"/>
        <v>0.8258546032146517</v>
      </c>
      <c r="N8" s="1030">
        <v>240474.7490000004</v>
      </c>
      <c r="O8" s="1030">
        <v>141383.03699999978</v>
      </c>
      <c r="P8" s="1030">
        <f t="shared" si="6"/>
        <v>381857.7860000002</v>
      </c>
      <c r="Q8" s="1031">
        <f t="shared" si="7"/>
        <v>-0.13153496888498717</v>
      </c>
    </row>
    <row r="9" spans="1:17" s="1032" customFormat="1" ht="18.75" customHeight="1">
      <c r="A9" s="1028" t="s">
        <v>256</v>
      </c>
      <c r="B9" s="1029">
        <v>4117.928</v>
      </c>
      <c r="C9" s="1030">
        <v>1064.6029999999998</v>
      </c>
      <c r="D9" s="1030">
        <f t="shared" si="0"/>
        <v>5182.531</v>
      </c>
      <c r="E9" s="1031">
        <f t="shared" si="1"/>
        <v>0.12945017114921265</v>
      </c>
      <c r="F9" s="1029">
        <v>3696.87</v>
      </c>
      <c r="G9" s="1030">
        <v>1525.465</v>
      </c>
      <c r="H9" s="1030">
        <f t="shared" si="2"/>
        <v>5222.335</v>
      </c>
      <c r="I9" s="1031">
        <f t="shared" si="3"/>
        <v>-0.00762187795306124</v>
      </c>
      <c r="J9" s="1029">
        <v>40516.17099999999</v>
      </c>
      <c r="K9" s="1030">
        <v>12089.82</v>
      </c>
      <c r="L9" s="1030">
        <f t="shared" si="4"/>
        <v>52605.99099999999</v>
      </c>
      <c r="M9" s="1031">
        <f t="shared" si="5"/>
        <v>0.13100407764518324</v>
      </c>
      <c r="N9" s="1030">
        <v>45581.39499999998</v>
      </c>
      <c r="O9" s="1030">
        <v>16186.385999999993</v>
      </c>
      <c r="P9" s="1030">
        <f t="shared" si="6"/>
        <v>61767.78099999997</v>
      </c>
      <c r="Q9" s="1031">
        <f t="shared" si="7"/>
        <v>-0.14832635804093386</v>
      </c>
    </row>
    <row r="10" spans="1:17" s="1032" customFormat="1" ht="18.75" customHeight="1">
      <c r="A10" s="1028" t="s">
        <v>257</v>
      </c>
      <c r="B10" s="1029">
        <v>243.04700000000003</v>
      </c>
      <c r="C10" s="1030">
        <v>1173.6340000000002</v>
      </c>
      <c r="D10" s="1030">
        <f t="shared" si="0"/>
        <v>1416.6810000000003</v>
      </c>
      <c r="E10" s="1031">
        <f t="shared" si="1"/>
        <v>0.035386107273422535</v>
      </c>
      <c r="F10" s="1029">
        <v>199.784</v>
      </c>
      <c r="G10" s="1030">
        <v>953.589</v>
      </c>
      <c r="H10" s="1030">
        <f t="shared" si="2"/>
        <v>1153.373</v>
      </c>
      <c r="I10" s="1031">
        <f t="shared" si="3"/>
        <v>0.22829388237803405</v>
      </c>
      <c r="J10" s="1029">
        <v>2221.4940000000006</v>
      </c>
      <c r="K10" s="1030">
        <v>9510.686000000005</v>
      </c>
      <c r="L10" s="1030">
        <f t="shared" si="4"/>
        <v>11732.180000000006</v>
      </c>
      <c r="M10" s="1031">
        <f t="shared" si="5"/>
        <v>0.029216509193169024</v>
      </c>
      <c r="N10" s="1030">
        <v>2476.134000000001</v>
      </c>
      <c r="O10" s="1030">
        <v>11235.468999999996</v>
      </c>
      <c r="P10" s="1030">
        <f t="shared" si="6"/>
        <v>13711.602999999996</v>
      </c>
      <c r="Q10" s="1031">
        <f t="shared" si="7"/>
        <v>-0.14436116623271478</v>
      </c>
    </row>
    <row r="11" spans="1:17" s="1032" customFormat="1" ht="18.75" customHeight="1">
      <c r="A11" s="1028" t="s">
        <v>259</v>
      </c>
      <c r="B11" s="1029">
        <v>81.446</v>
      </c>
      <c r="C11" s="1030">
        <v>419.272</v>
      </c>
      <c r="D11" s="1030">
        <f t="shared" si="0"/>
        <v>500.71799999999996</v>
      </c>
      <c r="E11" s="1031">
        <f t="shared" si="1"/>
        <v>0.012507022301939237</v>
      </c>
      <c r="F11" s="1029">
        <v>181.02900000000002</v>
      </c>
      <c r="G11" s="1030">
        <v>535.741</v>
      </c>
      <c r="H11" s="1030">
        <f t="shared" si="2"/>
        <v>716.77</v>
      </c>
      <c r="I11" s="1031">
        <f t="shared" si="3"/>
        <v>-0.30142444577758565</v>
      </c>
      <c r="J11" s="1029">
        <v>615.365</v>
      </c>
      <c r="K11" s="1030">
        <v>4599.02</v>
      </c>
      <c r="L11" s="1030">
        <f t="shared" si="4"/>
        <v>5214.385</v>
      </c>
      <c r="M11" s="1031">
        <f t="shared" si="5"/>
        <v>0.012985321337485667</v>
      </c>
      <c r="N11" s="1030">
        <v>2251.606999999999</v>
      </c>
      <c r="O11" s="1030">
        <v>5235.096</v>
      </c>
      <c r="P11" s="1030">
        <f t="shared" si="6"/>
        <v>7486.702999999999</v>
      </c>
      <c r="Q11" s="1031">
        <f t="shared" si="7"/>
        <v>-0.3035138431429695</v>
      </c>
    </row>
    <row r="12" spans="1:17" s="1032" customFormat="1" ht="18.75" customHeight="1" thickBot="1">
      <c r="A12" s="1033" t="s">
        <v>222</v>
      </c>
      <c r="B12" s="1034">
        <v>90.192</v>
      </c>
      <c r="C12" s="1035">
        <v>25.671</v>
      </c>
      <c r="D12" s="1035">
        <f t="shared" si="0"/>
        <v>115.863</v>
      </c>
      <c r="E12" s="1036">
        <f t="shared" si="1"/>
        <v>0.002894046399309763</v>
      </c>
      <c r="F12" s="1034">
        <v>15.111999999999998</v>
      </c>
      <c r="G12" s="1035">
        <v>32.681</v>
      </c>
      <c r="H12" s="1035">
        <f t="shared" si="2"/>
        <v>47.79299999999999</v>
      </c>
      <c r="I12" s="1036">
        <f t="shared" si="3"/>
        <v>1.4242671520934032</v>
      </c>
      <c r="J12" s="1034">
        <v>238.091</v>
      </c>
      <c r="K12" s="1035">
        <v>139.17</v>
      </c>
      <c r="L12" s="1035">
        <f t="shared" si="4"/>
        <v>377.26099999999997</v>
      </c>
      <c r="M12" s="1036">
        <f t="shared" si="5"/>
        <v>0.0009394886095102642</v>
      </c>
      <c r="N12" s="1034">
        <v>243.46</v>
      </c>
      <c r="O12" s="1035">
        <v>205.954</v>
      </c>
      <c r="P12" s="1035">
        <f t="shared" si="6"/>
        <v>449.414</v>
      </c>
      <c r="Q12" s="1036">
        <f t="shared" si="7"/>
        <v>-0.16054907056745016</v>
      </c>
    </row>
    <row r="13" ht="13.5">
      <c r="A13" s="1037" t="s">
        <v>307</v>
      </c>
    </row>
    <row r="14" spans="1:3" ht="13.5">
      <c r="A14" s="1038" t="s">
        <v>308</v>
      </c>
      <c r="B14" s="1039"/>
      <c r="C14" s="1039"/>
    </row>
  </sheetData>
  <sheetProtection/>
  <mergeCells count="13"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2:Q65536 I1:I6 I13:I65536">
    <cfRule type="cellIs" priority="2" dxfId="0" operator="lessThan" stopIfTrue="1">
      <formula>0</formula>
    </cfRule>
  </conditionalFormatting>
  <conditionalFormatting sqref="I7:I1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7"/>
  <sheetViews>
    <sheetView showGridLines="0" zoomScale="88" zoomScaleNormal="88" workbookViewId="0" topLeftCell="A1">
      <selection activeCell="O1" sqref="O1:P1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" t="s">
        <v>0</v>
      </c>
      <c r="P1" s="3"/>
    </row>
    <row r="2" ht="5.25" customHeight="1"/>
    <row r="3" ht="3.75" customHeight="1" thickBot="1"/>
    <row r="4" spans="1:16" ht="13.5" customHeight="1" thickTop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5.2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16.5" customHeight="1" thickTop="1">
      <c r="A7" s="14"/>
      <c r="B7" s="15"/>
      <c r="C7" s="16" t="s">
        <v>2</v>
      </c>
      <c r="D7" s="17"/>
      <c r="E7" s="17"/>
      <c r="F7" s="18"/>
      <c r="G7" s="19" t="s">
        <v>3</v>
      </c>
      <c r="H7" s="20"/>
      <c r="I7" s="20"/>
      <c r="J7" s="20"/>
      <c r="K7" s="20"/>
      <c r="L7" s="20"/>
      <c r="M7" s="20"/>
      <c r="N7" s="21"/>
      <c r="O7" s="22" t="s">
        <v>4</v>
      </c>
      <c r="P7" s="23"/>
    </row>
    <row r="8" spans="1:16" ht="3.75" customHeight="1" thickBot="1">
      <c r="A8" s="24"/>
      <c r="B8" s="25"/>
      <c r="C8" s="26"/>
      <c r="D8" s="27"/>
      <c r="E8" s="27"/>
      <c r="F8" s="28"/>
      <c r="G8" s="29"/>
      <c r="H8" s="22"/>
      <c r="I8" s="22"/>
      <c r="J8" s="22"/>
      <c r="K8" s="22"/>
      <c r="L8" s="22"/>
      <c r="M8" s="22"/>
      <c r="N8" s="23"/>
      <c r="O8" s="30"/>
      <c r="P8" s="31"/>
    </row>
    <row r="9" spans="1:16" ht="21.75" customHeight="1" thickBot="1" thickTop="1">
      <c r="A9" s="32" t="s">
        <v>5</v>
      </c>
      <c r="B9" s="33"/>
      <c r="C9" s="34" t="s">
        <v>6</v>
      </c>
      <c r="D9" s="35" t="s">
        <v>7</v>
      </c>
      <c r="E9" s="20" t="s">
        <v>8</v>
      </c>
      <c r="F9" s="36" t="s">
        <v>9</v>
      </c>
      <c r="G9" s="37" t="s">
        <v>6</v>
      </c>
      <c r="H9" s="38"/>
      <c r="I9" s="39"/>
      <c r="J9" s="40" t="s">
        <v>7</v>
      </c>
      <c r="K9" s="41"/>
      <c r="L9" s="42"/>
      <c r="M9" s="43" t="s">
        <v>8</v>
      </c>
      <c r="N9" s="44" t="s">
        <v>9</v>
      </c>
      <c r="O9" s="45" t="s">
        <v>6</v>
      </c>
      <c r="P9" s="46" t="s">
        <v>9</v>
      </c>
    </row>
    <row r="10" spans="1:16" ht="9" customHeight="1">
      <c r="A10" s="24"/>
      <c r="B10" s="25"/>
      <c r="C10" s="47"/>
      <c r="D10" s="48"/>
      <c r="E10" s="49"/>
      <c r="F10" s="50"/>
      <c r="G10" s="51" t="s">
        <v>10</v>
      </c>
      <c r="H10" s="52" t="s">
        <v>10</v>
      </c>
      <c r="I10" s="53" t="s">
        <v>10</v>
      </c>
      <c r="J10" s="54" t="s">
        <v>10</v>
      </c>
      <c r="K10" s="52" t="s">
        <v>10</v>
      </c>
      <c r="L10" s="54" t="s">
        <v>10</v>
      </c>
      <c r="M10" s="55"/>
      <c r="N10" s="56"/>
      <c r="O10" s="57"/>
      <c r="P10" s="58"/>
    </row>
    <row r="11" spans="1:16" ht="15.75" customHeight="1" thickBot="1">
      <c r="A11" s="59"/>
      <c r="B11" s="60"/>
      <c r="C11" s="61"/>
      <c r="D11" s="62"/>
      <c r="E11" s="63"/>
      <c r="F11" s="64"/>
      <c r="G11" s="65" t="s">
        <v>11</v>
      </c>
      <c r="H11" s="66" t="s">
        <v>12</v>
      </c>
      <c r="I11" s="67" t="s">
        <v>13</v>
      </c>
      <c r="J11" s="68" t="s">
        <v>14</v>
      </c>
      <c r="K11" s="66" t="s">
        <v>15</v>
      </c>
      <c r="L11" s="68" t="s">
        <v>13</v>
      </c>
      <c r="M11" s="69"/>
      <c r="N11" s="70"/>
      <c r="O11" s="71"/>
      <c r="P11" s="72"/>
    </row>
    <row r="12" spans="1:16" s="89" customFormat="1" ht="18" customHeight="1" thickTop="1">
      <c r="A12" s="73">
        <v>2008</v>
      </c>
      <c r="B12" s="74" t="s">
        <v>16</v>
      </c>
      <c r="C12" s="75">
        <v>757080</v>
      </c>
      <c r="D12" s="76">
        <v>9446.288000000004</v>
      </c>
      <c r="E12" s="77">
        <v>1111.41</v>
      </c>
      <c r="F12" s="78">
        <f>E12+D12</f>
        <v>10557.698000000004</v>
      </c>
      <c r="G12" s="79">
        <v>255575</v>
      </c>
      <c r="H12" s="80">
        <v>235678</v>
      </c>
      <c r="I12" s="81">
        <f aca="true" t="shared" si="0" ref="I12:I23">H12+G12</f>
        <v>491253</v>
      </c>
      <c r="J12" s="82">
        <v>27736.967999999997</v>
      </c>
      <c r="K12" s="83">
        <v>14969.558999999997</v>
      </c>
      <c r="L12" s="84">
        <f aca="true" t="shared" si="1" ref="L12:L23">K12+J12</f>
        <v>42706.526999999995</v>
      </c>
      <c r="M12" s="85">
        <v>696.267</v>
      </c>
      <c r="N12" s="86">
        <f aca="true" t="shared" si="2" ref="N12:N28">L12+M12</f>
        <v>43402.793999999994</v>
      </c>
      <c r="O12" s="87">
        <f aca="true" t="shared" si="3" ref="O12:O23">I12+C12</f>
        <v>1248333</v>
      </c>
      <c r="P12" s="88">
        <f aca="true" t="shared" si="4" ref="P12:P23">N12+F12</f>
        <v>53960.492</v>
      </c>
    </row>
    <row r="13" spans="1:16" s="106" customFormat="1" ht="18" customHeight="1">
      <c r="A13" s="90"/>
      <c r="B13" s="91" t="s">
        <v>17</v>
      </c>
      <c r="C13" s="92">
        <v>716101</v>
      </c>
      <c r="D13" s="93">
        <v>10395.962000000007</v>
      </c>
      <c r="E13" s="94">
        <v>1127.4769999999999</v>
      </c>
      <c r="F13" s="95">
        <f aca="true" t="shared" si="5" ref="F13:F33">E13+D13</f>
        <v>11523.439000000006</v>
      </c>
      <c r="G13" s="96">
        <v>199075</v>
      </c>
      <c r="H13" s="97">
        <v>178691</v>
      </c>
      <c r="I13" s="98">
        <f t="shared" si="0"/>
        <v>377766</v>
      </c>
      <c r="J13" s="99">
        <v>31851.071</v>
      </c>
      <c r="K13" s="100">
        <v>16198.118999999993</v>
      </c>
      <c r="L13" s="101">
        <f t="shared" si="1"/>
        <v>48049.189999999995</v>
      </c>
      <c r="M13" s="102">
        <v>635.2089999999997</v>
      </c>
      <c r="N13" s="103">
        <f t="shared" si="2"/>
        <v>48684.399</v>
      </c>
      <c r="O13" s="104">
        <f t="shared" si="3"/>
        <v>1093867</v>
      </c>
      <c r="P13" s="105">
        <f t="shared" si="4"/>
        <v>60207.838</v>
      </c>
    </row>
    <row r="14" spans="1:16" ht="18" customHeight="1">
      <c r="A14" s="90"/>
      <c r="B14" s="91" t="s">
        <v>18</v>
      </c>
      <c r="C14" s="92">
        <v>719361</v>
      </c>
      <c r="D14" s="93">
        <v>9604.151999999998</v>
      </c>
      <c r="E14" s="94">
        <v>1063.6180000000002</v>
      </c>
      <c r="F14" s="95">
        <f t="shared" si="5"/>
        <v>10667.769999999999</v>
      </c>
      <c r="G14" s="96">
        <v>219937</v>
      </c>
      <c r="H14" s="97">
        <v>202088</v>
      </c>
      <c r="I14" s="98">
        <f t="shared" si="0"/>
        <v>422025</v>
      </c>
      <c r="J14" s="107">
        <v>26506.808999999994</v>
      </c>
      <c r="K14" s="100">
        <v>16955.29</v>
      </c>
      <c r="L14" s="101">
        <f t="shared" si="1"/>
        <v>43462.098999999995</v>
      </c>
      <c r="M14" s="102">
        <v>874.6560000000001</v>
      </c>
      <c r="N14" s="103">
        <f t="shared" si="2"/>
        <v>44336.755</v>
      </c>
      <c r="O14" s="104">
        <f t="shared" si="3"/>
        <v>1141386</v>
      </c>
      <c r="P14" s="105">
        <f t="shared" si="4"/>
        <v>55004.524999999994</v>
      </c>
    </row>
    <row r="15" spans="1:16" ht="18" customHeight="1">
      <c r="A15" s="90"/>
      <c r="B15" s="91" t="s">
        <v>19</v>
      </c>
      <c r="C15" s="92">
        <v>695564</v>
      </c>
      <c r="D15" s="93">
        <v>11833.70700000001</v>
      </c>
      <c r="E15" s="94">
        <v>1260.01</v>
      </c>
      <c r="F15" s="95">
        <f t="shared" si="5"/>
        <v>13093.71700000001</v>
      </c>
      <c r="G15" s="96">
        <v>187202</v>
      </c>
      <c r="H15" s="97">
        <v>170251</v>
      </c>
      <c r="I15" s="98">
        <f t="shared" si="0"/>
        <v>357453</v>
      </c>
      <c r="J15" s="99">
        <v>31541.294999999995</v>
      </c>
      <c r="K15" s="100">
        <v>17155.534999999996</v>
      </c>
      <c r="L15" s="101">
        <f t="shared" si="1"/>
        <v>48696.82999999999</v>
      </c>
      <c r="M15" s="102">
        <v>819.915</v>
      </c>
      <c r="N15" s="103">
        <f t="shared" si="2"/>
        <v>49516.74499999999</v>
      </c>
      <c r="O15" s="104">
        <f t="shared" si="3"/>
        <v>1053017</v>
      </c>
      <c r="P15" s="105">
        <f t="shared" si="4"/>
        <v>62610.462</v>
      </c>
    </row>
    <row r="16" spans="1:16" s="108" customFormat="1" ht="18" customHeight="1">
      <c r="A16" s="90"/>
      <c r="B16" s="91" t="s">
        <v>20</v>
      </c>
      <c r="C16" s="92">
        <v>747547</v>
      </c>
      <c r="D16" s="93">
        <v>10278.163000000004</v>
      </c>
      <c r="E16" s="94">
        <v>1307.2579999999998</v>
      </c>
      <c r="F16" s="95">
        <f t="shared" si="5"/>
        <v>11585.421000000004</v>
      </c>
      <c r="G16" s="96">
        <v>205654</v>
      </c>
      <c r="H16" s="97">
        <v>192443</v>
      </c>
      <c r="I16" s="98">
        <f t="shared" si="0"/>
        <v>398097</v>
      </c>
      <c r="J16" s="99">
        <v>29112.065000000013</v>
      </c>
      <c r="K16" s="100">
        <v>17072.367000000006</v>
      </c>
      <c r="L16" s="101">
        <f t="shared" si="1"/>
        <v>46184.432000000015</v>
      </c>
      <c r="M16" s="102">
        <v>847.5180000000003</v>
      </c>
      <c r="N16" s="103">
        <f t="shared" si="2"/>
        <v>47031.95000000002</v>
      </c>
      <c r="O16" s="104">
        <f t="shared" si="3"/>
        <v>1145644</v>
      </c>
      <c r="P16" s="105">
        <f t="shared" si="4"/>
        <v>58617.37100000002</v>
      </c>
    </row>
    <row r="17" spans="1:16" ht="18" customHeight="1">
      <c r="A17" s="90"/>
      <c r="B17" s="91" t="s">
        <v>21</v>
      </c>
      <c r="C17" s="92">
        <v>737778</v>
      </c>
      <c r="D17" s="93">
        <v>11046.85200000001</v>
      </c>
      <c r="E17" s="94">
        <v>1234.525</v>
      </c>
      <c r="F17" s="95">
        <f t="shared" si="5"/>
        <v>12281.37700000001</v>
      </c>
      <c r="G17" s="96">
        <v>244421</v>
      </c>
      <c r="H17" s="97">
        <v>221068</v>
      </c>
      <c r="I17" s="98">
        <f t="shared" si="0"/>
        <v>465489</v>
      </c>
      <c r="J17" s="99">
        <v>24249.703999999998</v>
      </c>
      <c r="K17" s="100">
        <v>14916.06</v>
      </c>
      <c r="L17" s="101">
        <f t="shared" si="1"/>
        <v>39165.763999999996</v>
      </c>
      <c r="M17" s="102">
        <v>684.81</v>
      </c>
      <c r="N17" s="103">
        <f t="shared" si="2"/>
        <v>39850.57399999999</v>
      </c>
      <c r="O17" s="104">
        <f t="shared" si="3"/>
        <v>1203267</v>
      </c>
      <c r="P17" s="105">
        <f t="shared" si="4"/>
        <v>52131.951</v>
      </c>
    </row>
    <row r="18" spans="1:16" s="106" customFormat="1" ht="18" customHeight="1">
      <c r="A18" s="90"/>
      <c r="B18" s="91" t="s">
        <v>22</v>
      </c>
      <c r="C18" s="92">
        <v>792705</v>
      </c>
      <c r="D18" s="93">
        <v>11227.408000000009</v>
      </c>
      <c r="E18" s="94">
        <v>1295.2739999999994</v>
      </c>
      <c r="F18" s="95">
        <f t="shared" si="5"/>
        <v>12522.682000000008</v>
      </c>
      <c r="G18" s="96">
        <v>248945</v>
      </c>
      <c r="H18" s="97">
        <v>267869</v>
      </c>
      <c r="I18" s="98">
        <f t="shared" si="0"/>
        <v>516814</v>
      </c>
      <c r="J18" s="99">
        <v>22693.72200000001</v>
      </c>
      <c r="K18" s="100">
        <v>15360.84</v>
      </c>
      <c r="L18" s="101">
        <f t="shared" si="1"/>
        <v>38054.562000000005</v>
      </c>
      <c r="M18" s="102">
        <v>848.238</v>
      </c>
      <c r="N18" s="103">
        <f t="shared" si="2"/>
        <v>38902.8</v>
      </c>
      <c r="O18" s="104">
        <f t="shared" si="3"/>
        <v>1309519</v>
      </c>
      <c r="P18" s="105">
        <f t="shared" si="4"/>
        <v>51425.48200000001</v>
      </c>
    </row>
    <row r="19" spans="1:16" ht="18" customHeight="1">
      <c r="A19" s="90"/>
      <c r="B19" s="91" t="s">
        <v>23</v>
      </c>
      <c r="C19" s="92">
        <v>776785</v>
      </c>
      <c r="D19" s="93">
        <v>10271.205000000004</v>
      </c>
      <c r="E19" s="94">
        <v>1429.3129999999999</v>
      </c>
      <c r="F19" s="95">
        <f t="shared" si="5"/>
        <v>11700.518000000004</v>
      </c>
      <c r="G19" s="96">
        <v>263037</v>
      </c>
      <c r="H19" s="97">
        <v>240350</v>
      </c>
      <c r="I19" s="98">
        <f t="shared" si="0"/>
        <v>503387</v>
      </c>
      <c r="J19" s="99">
        <v>24164.811999999998</v>
      </c>
      <c r="K19" s="100">
        <v>14788.021000000004</v>
      </c>
      <c r="L19" s="101">
        <f t="shared" si="1"/>
        <v>38952.833</v>
      </c>
      <c r="M19" s="102">
        <v>799.49</v>
      </c>
      <c r="N19" s="103">
        <f t="shared" si="2"/>
        <v>39752.323</v>
      </c>
      <c r="O19" s="104">
        <f t="shared" si="3"/>
        <v>1280172</v>
      </c>
      <c r="P19" s="105">
        <f t="shared" si="4"/>
        <v>51452.841</v>
      </c>
    </row>
    <row r="20" spans="1:16" ht="18" customHeight="1">
      <c r="A20" s="90"/>
      <c r="B20" s="91" t="s">
        <v>24</v>
      </c>
      <c r="C20" s="92">
        <v>719497</v>
      </c>
      <c r="D20" s="93">
        <v>10158.707999999999</v>
      </c>
      <c r="E20" s="94">
        <v>1411.8120000000001</v>
      </c>
      <c r="F20" s="95">
        <f t="shared" si="5"/>
        <v>11570.519999999999</v>
      </c>
      <c r="G20" s="96">
        <v>212925</v>
      </c>
      <c r="H20" s="97">
        <v>186143</v>
      </c>
      <c r="I20" s="98">
        <f t="shared" si="0"/>
        <v>399068</v>
      </c>
      <c r="J20" s="99">
        <v>23076.188</v>
      </c>
      <c r="K20" s="100">
        <v>14316.444000000001</v>
      </c>
      <c r="L20" s="101">
        <f t="shared" si="1"/>
        <v>37392.632</v>
      </c>
      <c r="M20" s="102">
        <v>672.7810000000002</v>
      </c>
      <c r="N20" s="103">
        <f t="shared" si="2"/>
        <v>38065.413</v>
      </c>
      <c r="O20" s="104">
        <f t="shared" si="3"/>
        <v>1118565</v>
      </c>
      <c r="P20" s="105">
        <f t="shared" si="4"/>
        <v>49635.933</v>
      </c>
    </row>
    <row r="21" spans="1:16" ht="18" customHeight="1">
      <c r="A21" s="90"/>
      <c r="B21" s="91" t="s">
        <v>25</v>
      </c>
      <c r="C21" s="92">
        <v>790262</v>
      </c>
      <c r="D21" s="93">
        <v>10076.233999999993</v>
      </c>
      <c r="E21" s="94">
        <v>1375.682</v>
      </c>
      <c r="F21" s="95">
        <f t="shared" si="5"/>
        <v>11451.915999999994</v>
      </c>
      <c r="G21" s="96">
        <v>217530</v>
      </c>
      <c r="H21" s="97">
        <v>218821</v>
      </c>
      <c r="I21" s="98">
        <f t="shared" si="0"/>
        <v>436351</v>
      </c>
      <c r="J21" s="99">
        <v>26159.89900000001</v>
      </c>
      <c r="K21" s="100">
        <v>16647.113000000005</v>
      </c>
      <c r="L21" s="101">
        <f t="shared" si="1"/>
        <v>42807.01200000002</v>
      </c>
      <c r="M21" s="102">
        <v>772.4329999999993</v>
      </c>
      <c r="N21" s="103">
        <f t="shared" si="2"/>
        <v>43579.445000000014</v>
      </c>
      <c r="O21" s="104">
        <f t="shared" si="3"/>
        <v>1226613</v>
      </c>
      <c r="P21" s="105">
        <f t="shared" si="4"/>
        <v>55031.361000000004</v>
      </c>
    </row>
    <row r="22" spans="1:16" s="124" customFormat="1" ht="18" customHeight="1">
      <c r="A22" s="90"/>
      <c r="B22" s="109" t="s">
        <v>26</v>
      </c>
      <c r="C22" s="110">
        <v>736828</v>
      </c>
      <c r="D22" s="111">
        <v>9723.853999999994</v>
      </c>
      <c r="E22" s="112">
        <v>1259.2869999999998</v>
      </c>
      <c r="F22" s="113">
        <f t="shared" si="5"/>
        <v>10983.140999999994</v>
      </c>
      <c r="G22" s="114">
        <v>200905</v>
      </c>
      <c r="H22" s="115">
        <v>210826</v>
      </c>
      <c r="I22" s="116">
        <f t="shared" si="0"/>
        <v>411731</v>
      </c>
      <c r="J22" s="117">
        <v>23934.81200000001</v>
      </c>
      <c r="K22" s="118">
        <v>15866.594</v>
      </c>
      <c r="L22" s="119">
        <f t="shared" si="1"/>
        <v>39801.40600000001</v>
      </c>
      <c r="M22" s="120">
        <v>425.03</v>
      </c>
      <c r="N22" s="121">
        <f t="shared" si="2"/>
        <v>40226.43600000001</v>
      </c>
      <c r="O22" s="122">
        <f t="shared" si="3"/>
        <v>1148559</v>
      </c>
      <c r="P22" s="123">
        <f t="shared" si="4"/>
        <v>51209.577000000005</v>
      </c>
    </row>
    <row r="23" spans="1:16" ht="18" customHeight="1" thickBot="1">
      <c r="A23" s="125"/>
      <c r="B23" s="91" t="s">
        <v>27</v>
      </c>
      <c r="C23" s="92">
        <v>794657</v>
      </c>
      <c r="D23" s="93">
        <v>9226.326999999996</v>
      </c>
      <c r="E23" s="94">
        <v>1407.675</v>
      </c>
      <c r="F23" s="95">
        <f t="shared" si="5"/>
        <v>10634.001999999995</v>
      </c>
      <c r="G23" s="96">
        <v>224109</v>
      </c>
      <c r="H23" s="97">
        <v>270938</v>
      </c>
      <c r="I23" s="98">
        <f t="shared" si="0"/>
        <v>495047</v>
      </c>
      <c r="J23" s="99">
        <v>21571.310999999994</v>
      </c>
      <c r="K23" s="100">
        <v>15561.695999999994</v>
      </c>
      <c r="L23" s="101">
        <f t="shared" si="1"/>
        <v>37133.00699999999</v>
      </c>
      <c r="M23" s="102">
        <v>612.695</v>
      </c>
      <c r="N23" s="103">
        <f t="shared" si="2"/>
        <v>37745.70199999999</v>
      </c>
      <c r="O23" s="104">
        <f t="shared" si="3"/>
        <v>1289704</v>
      </c>
      <c r="P23" s="105">
        <f t="shared" si="4"/>
        <v>48379.70399999998</v>
      </c>
    </row>
    <row r="24" spans="1:16" ht="3.75" customHeight="1">
      <c r="A24" s="126"/>
      <c r="B24" s="127"/>
      <c r="C24" s="128"/>
      <c r="D24" s="129"/>
      <c r="E24" s="130"/>
      <c r="F24" s="131">
        <f t="shared" si="5"/>
        <v>0</v>
      </c>
      <c r="G24" s="132"/>
      <c r="H24" s="133"/>
      <c r="I24" s="134"/>
      <c r="J24" s="135"/>
      <c r="K24" s="133"/>
      <c r="L24" s="136"/>
      <c r="M24" s="137"/>
      <c r="N24" s="138">
        <f t="shared" si="2"/>
        <v>0</v>
      </c>
      <c r="O24" s="139"/>
      <c r="P24" s="140"/>
    </row>
    <row r="25" spans="1:16" s="89" customFormat="1" ht="18" customHeight="1">
      <c r="A25" s="141">
        <v>2009</v>
      </c>
      <c r="B25" s="74" t="s">
        <v>16</v>
      </c>
      <c r="C25" s="75">
        <v>733018</v>
      </c>
      <c r="D25" s="76">
        <v>6659.961000000001</v>
      </c>
      <c r="E25" s="77">
        <v>898.682</v>
      </c>
      <c r="F25" s="78">
        <f t="shared" si="5"/>
        <v>7558.643000000001</v>
      </c>
      <c r="G25" s="142">
        <v>268696</v>
      </c>
      <c r="H25" s="80">
        <v>240173</v>
      </c>
      <c r="I25" s="81">
        <f aca="true" t="shared" si="6" ref="I25:I33">H25+G25</f>
        <v>508869</v>
      </c>
      <c r="J25" s="82">
        <v>24869.754</v>
      </c>
      <c r="K25" s="83">
        <v>11481.022999999997</v>
      </c>
      <c r="L25" s="84">
        <f aca="true" t="shared" si="7" ref="L25:L33">K25+J25</f>
        <v>36350.777</v>
      </c>
      <c r="M25" s="143">
        <v>393.9170000000001</v>
      </c>
      <c r="N25" s="86">
        <f t="shared" si="2"/>
        <v>36744.694</v>
      </c>
      <c r="O25" s="144">
        <f aca="true" t="shared" si="8" ref="O25:O30">I25+C25</f>
        <v>1241887</v>
      </c>
      <c r="P25" s="145">
        <f aca="true" t="shared" si="9" ref="P25:P30">N25+F25</f>
        <v>44303.33700000001</v>
      </c>
    </row>
    <row r="26" spans="1:16" s="89" customFormat="1" ht="18" customHeight="1">
      <c r="A26" s="146"/>
      <c r="B26" s="74" t="s">
        <v>17</v>
      </c>
      <c r="C26" s="75">
        <v>668872</v>
      </c>
      <c r="D26" s="76">
        <v>8288.55</v>
      </c>
      <c r="E26" s="77">
        <v>1067.4029999999998</v>
      </c>
      <c r="F26" s="78">
        <f t="shared" si="5"/>
        <v>9355.953</v>
      </c>
      <c r="G26" s="142">
        <v>192435</v>
      </c>
      <c r="H26" s="80">
        <v>178630</v>
      </c>
      <c r="I26" s="81">
        <f t="shared" si="6"/>
        <v>371065</v>
      </c>
      <c r="J26" s="82">
        <v>24124.997</v>
      </c>
      <c r="K26" s="83">
        <v>12126.486000000004</v>
      </c>
      <c r="L26" s="84">
        <f t="shared" si="7"/>
        <v>36251.48300000001</v>
      </c>
      <c r="M26" s="143">
        <v>476.25</v>
      </c>
      <c r="N26" s="86">
        <f t="shared" si="2"/>
        <v>36727.73300000001</v>
      </c>
      <c r="O26" s="144">
        <f t="shared" si="8"/>
        <v>1039937</v>
      </c>
      <c r="P26" s="145">
        <f t="shared" si="9"/>
        <v>46083.68600000001</v>
      </c>
    </row>
    <row r="27" spans="1:16" s="89" customFormat="1" ht="18" customHeight="1">
      <c r="A27" s="146"/>
      <c r="B27" s="74" t="s">
        <v>18</v>
      </c>
      <c r="C27" s="75">
        <v>744157</v>
      </c>
      <c r="D27" s="76">
        <v>9133.391</v>
      </c>
      <c r="E27" s="77">
        <v>1100.859</v>
      </c>
      <c r="F27" s="78">
        <f t="shared" si="5"/>
        <v>10234.25</v>
      </c>
      <c r="G27" s="142">
        <v>213521</v>
      </c>
      <c r="H27" s="80">
        <v>191654</v>
      </c>
      <c r="I27" s="81">
        <f t="shared" si="6"/>
        <v>405175</v>
      </c>
      <c r="J27" s="82">
        <v>21728.26</v>
      </c>
      <c r="K27" s="83">
        <v>12754.587999999998</v>
      </c>
      <c r="L27" s="84">
        <f t="shared" si="7"/>
        <v>34482.848</v>
      </c>
      <c r="M27" s="143">
        <v>524.753</v>
      </c>
      <c r="N27" s="86">
        <f t="shared" si="2"/>
        <v>35007.600999999995</v>
      </c>
      <c r="O27" s="144">
        <f t="shared" si="8"/>
        <v>1149332</v>
      </c>
      <c r="P27" s="145">
        <f t="shared" si="9"/>
        <v>45241.850999999995</v>
      </c>
    </row>
    <row r="28" spans="1:16" s="89" customFormat="1" ht="18" customHeight="1">
      <c r="A28" s="146"/>
      <c r="B28" s="74" t="s">
        <v>19</v>
      </c>
      <c r="C28" s="75">
        <v>755671</v>
      </c>
      <c r="D28" s="76">
        <v>8008.049999999994</v>
      </c>
      <c r="E28" s="77">
        <v>1101.4259999999997</v>
      </c>
      <c r="F28" s="78">
        <f t="shared" si="5"/>
        <v>9109.475999999993</v>
      </c>
      <c r="G28" s="142">
        <v>211311</v>
      </c>
      <c r="H28" s="80">
        <v>206202</v>
      </c>
      <c r="I28" s="81">
        <f t="shared" si="6"/>
        <v>417513</v>
      </c>
      <c r="J28" s="82">
        <v>29153.026</v>
      </c>
      <c r="K28" s="83">
        <v>12862.082000000002</v>
      </c>
      <c r="L28" s="84">
        <f t="shared" si="7"/>
        <v>42015.10800000001</v>
      </c>
      <c r="M28" s="143">
        <v>422.771</v>
      </c>
      <c r="N28" s="86">
        <f t="shared" si="2"/>
        <v>42437.87900000001</v>
      </c>
      <c r="O28" s="144">
        <f t="shared" si="8"/>
        <v>1173184</v>
      </c>
      <c r="P28" s="145">
        <f t="shared" si="9"/>
        <v>51547.355</v>
      </c>
    </row>
    <row r="29" spans="1:16" s="89" customFormat="1" ht="18" customHeight="1">
      <c r="A29" s="147"/>
      <c r="B29" s="74" t="s">
        <v>20</v>
      </c>
      <c r="C29" s="75">
        <v>724014</v>
      </c>
      <c r="D29" s="76">
        <v>8281.360999999999</v>
      </c>
      <c r="E29" s="77">
        <v>1165.6030000000003</v>
      </c>
      <c r="F29" s="78">
        <f t="shared" si="5"/>
        <v>9446.964</v>
      </c>
      <c r="G29" s="142">
        <v>200323</v>
      </c>
      <c r="H29" s="80">
        <v>193831</v>
      </c>
      <c r="I29" s="81">
        <f t="shared" si="6"/>
        <v>394154</v>
      </c>
      <c r="J29" s="82">
        <v>25172.90299999998</v>
      </c>
      <c r="K29" s="83">
        <v>12921.118000000004</v>
      </c>
      <c r="L29" s="84">
        <f t="shared" si="7"/>
        <v>38094.020999999986</v>
      </c>
      <c r="M29" s="143">
        <v>527.35</v>
      </c>
      <c r="N29" s="86">
        <f aca="true" t="shared" si="10" ref="N29:N34">L29+M29</f>
        <v>38621.370999999985</v>
      </c>
      <c r="O29" s="144">
        <f t="shared" si="8"/>
        <v>1118168</v>
      </c>
      <c r="P29" s="145">
        <f t="shared" si="9"/>
        <v>48068.334999999985</v>
      </c>
    </row>
    <row r="30" spans="1:16" s="89" customFormat="1" ht="18" customHeight="1">
      <c r="A30" s="147"/>
      <c r="B30" s="74" t="s">
        <v>21</v>
      </c>
      <c r="C30" s="75">
        <v>823588</v>
      </c>
      <c r="D30" s="76">
        <v>8326.751999999993</v>
      </c>
      <c r="E30" s="77">
        <v>1048.11</v>
      </c>
      <c r="F30" s="78">
        <f t="shared" si="5"/>
        <v>9374.861999999994</v>
      </c>
      <c r="G30" s="142">
        <v>247368</v>
      </c>
      <c r="H30" s="80">
        <v>250328</v>
      </c>
      <c r="I30" s="81">
        <f t="shared" si="6"/>
        <v>497696</v>
      </c>
      <c r="J30" s="82">
        <v>21071.08800000001</v>
      </c>
      <c r="K30" s="83">
        <v>11665.431</v>
      </c>
      <c r="L30" s="84">
        <f t="shared" si="7"/>
        <v>32736.51900000001</v>
      </c>
      <c r="M30" s="143">
        <v>484.78</v>
      </c>
      <c r="N30" s="86">
        <f t="shared" si="10"/>
        <v>33221.29900000001</v>
      </c>
      <c r="O30" s="144">
        <f t="shared" si="8"/>
        <v>1321284</v>
      </c>
      <c r="P30" s="145">
        <f t="shared" si="9"/>
        <v>42596.16100000001</v>
      </c>
    </row>
    <row r="31" spans="1:16" s="89" customFormat="1" ht="18" customHeight="1">
      <c r="A31" s="147"/>
      <c r="B31" s="74" t="s">
        <v>22</v>
      </c>
      <c r="C31" s="75">
        <v>925096</v>
      </c>
      <c r="D31" s="76">
        <v>8680.382000000003</v>
      </c>
      <c r="E31" s="77">
        <v>1272.103</v>
      </c>
      <c r="F31" s="78">
        <f t="shared" si="5"/>
        <v>9952.485000000004</v>
      </c>
      <c r="G31" s="142">
        <v>245574</v>
      </c>
      <c r="H31" s="80">
        <v>281837</v>
      </c>
      <c r="I31" s="81">
        <f t="shared" si="6"/>
        <v>527411</v>
      </c>
      <c r="J31" s="82">
        <v>20136.69399999999</v>
      </c>
      <c r="K31" s="83">
        <v>11289.147000000003</v>
      </c>
      <c r="L31" s="84">
        <f t="shared" si="7"/>
        <v>31425.840999999993</v>
      </c>
      <c r="M31" s="143">
        <v>582.0060000000003</v>
      </c>
      <c r="N31" s="86">
        <f t="shared" si="10"/>
        <v>32007.846999999994</v>
      </c>
      <c r="O31" s="144">
        <f>I31+C31</f>
        <v>1452507</v>
      </c>
      <c r="P31" s="145">
        <f>N31+F31</f>
        <v>41960.331999999995</v>
      </c>
    </row>
    <row r="32" spans="1:16" s="89" customFormat="1" ht="18" customHeight="1">
      <c r="A32" s="147"/>
      <c r="B32" s="74" t="s">
        <v>23</v>
      </c>
      <c r="C32" s="75">
        <v>924951</v>
      </c>
      <c r="D32" s="76">
        <v>7824.715999999998</v>
      </c>
      <c r="E32" s="77">
        <v>1212.6119999999999</v>
      </c>
      <c r="F32" s="78">
        <f t="shared" si="5"/>
        <v>9037.327999999998</v>
      </c>
      <c r="G32" s="142">
        <v>272824</v>
      </c>
      <c r="H32" s="80">
        <v>247906</v>
      </c>
      <c r="I32" s="81">
        <f t="shared" si="6"/>
        <v>520730</v>
      </c>
      <c r="J32" s="82">
        <v>20669.54300000001</v>
      </c>
      <c r="K32" s="83">
        <v>11245.8</v>
      </c>
      <c r="L32" s="84">
        <f t="shared" si="7"/>
        <v>31915.343000000008</v>
      </c>
      <c r="M32" s="143">
        <v>521.1679999999999</v>
      </c>
      <c r="N32" s="86">
        <f t="shared" si="10"/>
        <v>32436.51100000001</v>
      </c>
      <c r="O32" s="144">
        <f>I32+C32</f>
        <v>1445681</v>
      </c>
      <c r="P32" s="145">
        <f>N32+F32</f>
        <v>41473.83900000001</v>
      </c>
    </row>
    <row r="33" spans="1:16" s="89" customFormat="1" ht="18" customHeight="1">
      <c r="A33" s="147"/>
      <c r="B33" s="91" t="s">
        <v>24</v>
      </c>
      <c r="C33" s="75">
        <v>871266</v>
      </c>
      <c r="D33" s="76">
        <v>8235.001999999997</v>
      </c>
      <c r="E33" s="77">
        <v>1278.5389999999993</v>
      </c>
      <c r="F33" s="78">
        <f t="shared" si="5"/>
        <v>9513.540999999996</v>
      </c>
      <c r="G33" s="142">
        <v>225784</v>
      </c>
      <c r="H33" s="80">
        <v>199427</v>
      </c>
      <c r="I33" s="81">
        <f t="shared" si="6"/>
        <v>425211</v>
      </c>
      <c r="J33" s="82">
        <v>22274.951999999983</v>
      </c>
      <c r="K33" s="83">
        <v>12539.043000000001</v>
      </c>
      <c r="L33" s="84">
        <f t="shared" si="7"/>
        <v>34813.99499999998</v>
      </c>
      <c r="M33" s="143">
        <v>570.8090000000001</v>
      </c>
      <c r="N33" s="86">
        <f t="shared" si="10"/>
        <v>35384.80399999998</v>
      </c>
      <c r="O33" s="144">
        <f>I33+C33</f>
        <v>1296477</v>
      </c>
      <c r="P33" s="145">
        <f>N33+F33</f>
        <v>44898.34499999998</v>
      </c>
    </row>
    <row r="34" spans="1:16" s="89" customFormat="1" ht="18" customHeight="1">
      <c r="A34" s="147"/>
      <c r="B34" s="91" t="s">
        <v>25</v>
      </c>
      <c r="C34" s="75">
        <v>998863</v>
      </c>
      <c r="D34" s="76">
        <v>8685.511000000002</v>
      </c>
      <c r="E34" s="77">
        <v>1339.1940000000004</v>
      </c>
      <c r="F34" s="78">
        <f>E34+D34</f>
        <v>10024.705000000002</v>
      </c>
      <c r="G34" s="142">
        <v>229128</v>
      </c>
      <c r="H34" s="80">
        <v>235013</v>
      </c>
      <c r="I34" s="81">
        <f>H34+G34</f>
        <v>464141</v>
      </c>
      <c r="J34" s="82">
        <v>26914.37800000002</v>
      </c>
      <c r="K34" s="83">
        <v>16524.689000000002</v>
      </c>
      <c r="L34" s="84">
        <f>K34+J34</f>
        <v>43439.067000000025</v>
      </c>
      <c r="M34" s="143">
        <v>638.6080000000002</v>
      </c>
      <c r="N34" s="86">
        <f t="shared" si="10"/>
        <v>44077.675000000025</v>
      </c>
      <c r="O34" s="144">
        <f>I34+C34</f>
        <v>1463004</v>
      </c>
      <c r="P34" s="145">
        <f>N34+F34</f>
        <v>54102.38000000003</v>
      </c>
    </row>
    <row r="35" spans="1:16" s="163" customFormat="1" ht="18" customHeight="1" thickBot="1">
      <c r="A35" s="148"/>
      <c r="B35" s="109" t="s">
        <v>26</v>
      </c>
      <c r="C35" s="149">
        <v>944194</v>
      </c>
      <c r="D35" s="150">
        <v>8138.804000000002</v>
      </c>
      <c r="E35" s="151">
        <v>1240.4259999999997</v>
      </c>
      <c r="F35" s="152">
        <f>E35+D35</f>
        <v>9379.230000000001</v>
      </c>
      <c r="G35" s="153">
        <v>217081</v>
      </c>
      <c r="H35" s="154">
        <v>238904</v>
      </c>
      <c r="I35" s="155">
        <f>H35+G35</f>
        <v>455985</v>
      </c>
      <c r="J35" s="156">
        <v>24287.878999999997</v>
      </c>
      <c r="K35" s="157">
        <v>15747.07</v>
      </c>
      <c r="L35" s="158">
        <f>K35+J35</f>
        <v>40034.94899999999</v>
      </c>
      <c r="M35" s="159">
        <v>684.8539999999997</v>
      </c>
      <c r="N35" s="160">
        <f>L35+M35</f>
        <v>40719.80299999999</v>
      </c>
      <c r="O35" s="161">
        <f>I35+C35</f>
        <v>1400179</v>
      </c>
      <c r="P35" s="162">
        <f>N35+F35</f>
        <v>50099.032999999996</v>
      </c>
    </row>
    <row r="36" spans="1:16" ht="18" customHeight="1">
      <c r="A36" s="164" t="s">
        <v>28</v>
      </c>
      <c r="B36" s="127"/>
      <c r="C36" s="165"/>
      <c r="D36" s="135"/>
      <c r="E36" s="166"/>
      <c r="F36" s="167"/>
      <c r="G36" s="168"/>
      <c r="H36" s="133"/>
      <c r="I36" s="134"/>
      <c r="J36" s="135"/>
      <c r="K36" s="133"/>
      <c r="L36" s="136"/>
      <c r="M36" s="169"/>
      <c r="N36" s="138"/>
      <c r="O36" s="139"/>
      <c r="P36" s="140"/>
    </row>
    <row r="37" spans="1:16" ht="18" customHeight="1">
      <c r="A37" s="170" t="s">
        <v>29</v>
      </c>
      <c r="B37" s="91"/>
      <c r="C37" s="92">
        <f>SUM(C12:C22)</f>
        <v>8189508</v>
      </c>
      <c r="D37" s="93">
        <f aca="true" t="shared" si="11" ref="D37:P37">SUM(D12:D22)</f>
        <v>114062.53300000004</v>
      </c>
      <c r="E37" s="94">
        <f t="shared" si="11"/>
        <v>13875.666000000001</v>
      </c>
      <c r="F37" s="95">
        <f t="shared" si="11"/>
        <v>127938.19900000005</v>
      </c>
      <c r="G37" s="96">
        <f t="shared" si="11"/>
        <v>2455206</v>
      </c>
      <c r="H37" s="97">
        <f t="shared" si="11"/>
        <v>2324228</v>
      </c>
      <c r="I37" s="171">
        <f t="shared" si="11"/>
        <v>4779434</v>
      </c>
      <c r="J37" s="172">
        <f t="shared" si="11"/>
        <v>291027.3450000001</v>
      </c>
      <c r="K37" s="100">
        <f t="shared" si="11"/>
        <v>174245.942</v>
      </c>
      <c r="L37" s="101">
        <f t="shared" si="11"/>
        <v>465273.28699999995</v>
      </c>
      <c r="M37" s="173">
        <f t="shared" si="11"/>
        <v>8076.346999999999</v>
      </c>
      <c r="N37" s="103">
        <f t="shared" si="11"/>
        <v>473349.63399999996</v>
      </c>
      <c r="O37" s="174">
        <f t="shared" si="11"/>
        <v>12968942</v>
      </c>
      <c r="P37" s="105">
        <f t="shared" si="11"/>
        <v>601287.8330000001</v>
      </c>
    </row>
    <row r="38" spans="1:16" ht="18" customHeight="1" thickBot="1">
      <c r="A38" s="170" t="s">
        <v>30</v>
      </c>
      <c r="B38" s="91"/>
      <c r="C38" s="92">
        <f>SUM(C25:C35)</f>
        <v>9113690</v>
      </c>
      <c r="D38" s="93">
        <f aca="true" t="shared" si="12" ref="D38:P38">SUM(D25:D35)</f>
        <v>90262.48</v>
      </c>
      <c r="E38" s="94">
        <f t="shared" si="12"/>
        <v>12724.956999999999</v>
      </c>
      <c r="F38" s="95">
        <f t="shared" si="12"/>
        <v>102987.43699999998</v>
      </c>
      <c r="G38" s="96">
        <f t="shared" si="12"/>
        <v>2524045</v>
      </c>
      <c r="H38" s="97">
        <f t="shared" si="12"/>
        <v>2463905</v>
      </c>
      <c r="I38" s="171">
        <f t="shared" si="12"/>
        <v>4987950</v>
      </c>
      <c r="J38" s="172">
        <f t="shared" si="12"/>
        <v>260403.474</v>
      </c>
      <c r="K38" s="100">
        <f t="shared" si="12"/>
        <v>141156.477</v>
      </c>
      <c r="L38" s="101">
        <f t="shared" si="12"/>
        <v>401559.951</v>
      </c>
      <c r="M38" s="173">
        <f t="shared" si="12"/>
        <v>5827.266</v>
      </c>
      <c r="N38" s="103">
        <f t="shared" si="12"/>
        <v>407387.21700000006</v>
      </c>
      <c r="O38" s="174">
        <f t="shared" si="12"/>
        <v>14101640</v>
      </c>
      <c r="P38" s="175">
        <f t="shared" si="12"/>
        <v>510374.65400000004</v>
      </c>
    </row>
    <row r="39" spans="1:16" ht="16.5" customHeight="1">
      <c r="A39" s="176" t="s">
        <v>31</v>
      </c>
      <c r="B39" s="127"/>
      <c r="C39" s="165"/>
      <c r="D39" s="135"/>
      <c r="E39" s="137"/>
      <c r="F39" s="167"/>
      <c r="G39" s="132"/>
      <c r="H39" s="133"/>
      <c r="I39" s="134"/>
      <c r="J39" s="135"/>
      <c r="K39" s="133"/>
      <c r="L39" s="136"/>
      <c r="M39" s="169"/>
      <c r="N39" s="138"/>
      <c r="O39" s="177"/>
      <c r="P39" s="140"/>
    </row>
    <row r="40" spans="1:16" ht="16.5" customHeight="1">
      <c r="A40" s="170" t="s">
        <v>32</v>
      </c>
      <c r="B40" s="178"/>
      <c r="C40" s="179">
        <f>(C35/C22-1)*100</f>
        <v>28.143067310145643</v>
      </c>
      <c r="D40" s="180">
        <f aca="true" t="shared" si="13" ref="D40:P40">(D35/D22-1)*100</f>
        <v>-16.300635529904017</v>
      </c>
      <c r="E40" s="181">
        <f t="shared" si="13"/>
        <v>-1.4977522995155312</v>
      </c>
      <c r="F40" s="182">
        <f t="shared" si="13"/>
        <v>-14.603390778648784</v>
      </c>
      <c r="G40" s="183">
        <f t="shared" si="13"/>
        <v>8.0515666608596</v>
      </c>
      <c r="H40" s="184">
        <f t="shared" si="13"/>
        <v>13.31809169647007</v>
      </c>
      <c r="I40" s="185">
        <f t="shared" si="13"/>
        <v>10.74827982347697</v>
      </c>
      <c r="J40" s="180">
        <f t="shared" si="13"/>
        <v>1.475119169517547</v>
      </c>
      <c r="K40" s="186">
        <f t="shared" si="13"/>
        <v>-0.7533059710231438</v>
      </c>
      <c r="L40" s="186">
        <f t="shared" si="13"/>
        <v>0.5867707286520973</v>
      </c>
      <c r="M40" s="181">
        <f t="shared" si="13"/>
        <v>61.13074371220848</v>
      </c>
      <c r="N40" s="181">
        <f t="shared" si="13"/>
        <v>1.2264745502186258</v>
      </c>
      <c r="O40" s="187">
        <f t="shared" si="13"/>
        <v>21.907450988586575</v>
      </c>
      <c r="P40" s="188">
        <f t="shared" si="13"/>
        <v>-2.16862560688601</v>
      </c>
    </row>
    <row r="41" spans="1:16" ht="6.75" customHeight="1" thickBot="1">
      <c r="A41" s="189"/>
      <c r="B41" s="190"/>
      <c r="C41" s="191"/>
      <c r="D41" s="192"/>
      <c r="E41" s="193"/>
      <c r="F41" s="194"/>
      <c r="G41" s="195"/>
      <c r="H41" s="196"/>
      <c r="I41" s="197"/>
      <c r="J41" s="198"/>
      <c r="K41" s="196"/>
      <c r="L41" s="196"/>
      <c r="M41" s="199"/>
      <c r="N41" s="200"/>
      <c r="O41" s="201"/>
      <c r="P41" s="202"/>
    </row>
    <row r="42" spans="1:16" ht="16.5" customHeight="1">
      <c r="A42" s="203" t="s">
        <v>33</v>
      </c>
      <c r="B42" s="91"/>
      <c r="C42" s="204"/>
      <c r="D42" s="205"/>
      <c r="E42" s="181"/>
      <c r="F42" s="182"/>
      <c r="G42" s="183"/>
      <c r="H42" s="184"/>
      <c r="I42" s="206"/>
      <c r="J42" s="207"/>
      <c r="K42" s="184"/>
      <c r="L42" s="184"/>
      <c r="M42" s="208"/>
      <c r="N42" s="209"/>
      <c r="O42" s="210"/>
      <c r="P42" s="211"/>
    </row>
    <row r="43" spans="1:16" ht="16.5" customHeight="1" thickBot="1">
      <c r="A43" s="212" t="s">
        <v>34</v>
      </c>
      <c r="B43" s="213"/>
      <c r="C43" s="214">
        <f aca="true" t="shared" si="14" ref="C43:P43">(C38/C37-1)*100</f>
        <v>11.284951428095557</v>
      </c>
      <c r="D43" s="215">
        <f t="shared" si="14"/>
        <v>-20.865793853622417</v>
      </c>
      <c r="E43" s="216">
        <f t="shared" si="14"/>
        <v>-8.293000134191775</v>
      </c>
      <c r="F43" s="217">
        <f t="shared" si="14"/>
        <v>-19.50219887025303</v>
      </c>
      <c r="G43" s="218">
        <f t="shared" si="14"/>
        <v>2.80379731884004</v>
      </c>
      <c r="H43" s="219">
        <f t="shared" si="14"/>
        <v>6.009608351676343</v>
      </c>
      <c r="I43" s="220">
        <f t="shared" si="14"/>
        <v>4.3627760107159075</v>
      </c>
      <c r="J43" s="215">
        <f t="shared" si="14"/>
        <v>-10.522678204001789</v>
      </c>
      <c r="K43" s="221">
        <f t="shared" si="14"/>
        <v>-18.990092176723405</v>
      </c>
      <c r="L43" s="221">
        <f t="shared" si="14"/>
        <v>-13.693744683003894</v>
      </c>
      <c r="M43" s="222">
        <f t="shared" si="14"/>
        <v>-27.847750969590578</v>
      </c>
      <c r="N43" s="223">
        <f t="shared" si="14"/>
        <v>-13.935241999151927</v>
      </c>
      <c r="O43" s="224">
        <f t="shared" si="14"/>
        <v>8.733927563250731</v>
      </c>
      <c r="P43" s="225">
        <f t="shared" si="14"/>
        <v>-15.119743658608176</v>
      </c>
    </row>
    <row r="44" spans="1:13" ht="12.75" customHeight="1" thickTop="1">
      <c r="A44" s="226" t="s">
        <v>35</v>
      </c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9"/>
    </row>
    <row r="45" spans="1:12" ht="12" customHeight="1">
      <c r="A45" s="226" t="s">
        <v>36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</row>
    <row r="46" spans="1:12" ht="13.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</row>
    <row r="47" spans="1:12" ht="13.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</row>
    <row r="48" spans="1:12" ht="13.5">
      <c r="A48" s="230"/>
      <c r="B48" s="230"/>
      <c r="C48" s="231"/>
      <c r="D48" s="230"/>
      <c r="E48" s="230"/>
      <c r="F48" s="230"/>
      <c r="G48" s="230"/>
      <c r="H48" s="230"/>
      <c r="I48" s="230"/>
      <c r="J48" s="230"/>
      <c r="K48" s="230"/>
      <c r="L48" s="230"/>
    </row>
    <row r="49" spans="1:12" ht="13.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</row>
    <row r="50" spans="1:12" ht="13.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</row>
    <row r="51" spans="1:12" ht="13.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</row>
    <row r="52" spans="1:12" ht="13.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</row>
    <row r="53" spans="1:12" ht="13.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</row>
    <row r="54" spans="1:12" ht="13.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</row>
    <row r="55" spans="1:12" ht="13.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</row>
    <row r="56" spans="1:12" ht="13.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</row>
    <row r="57" spans="1:12" ht="13.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  <row r="58" spans="1:12" ht="13.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</row>
    <row r="59" spans="1:12" ht="13.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</row>
    <row r="60" spans="1:12" ht="13.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</row>
    <row r="61" spans="1:12" ht="13.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</row>
    <row r="62" spans="1:12" ht="13.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</row>
    <row r="63" spans="1:12" ht="13.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</row>
    <row r="64" spans="1:12" ht="13.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</row>
    <row r="65" spans="1:12" ht="13.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</row>
    <row r="66" spans="1:12" ht="13.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</row>
    <row r="67" spans="1:12" ht="13.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</row>
    <row r="68" spans="1:12" ht="13.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</row>
    <row r="69" spans="1:12" ht="13.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</row>
    <row r="70" spans="1:12" ht="13.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</row>
    <row r="71" spans="1:12" ht="13.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</row>
    <row r="72" spans="1:12" ht="13.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</row>
    <row r="73" spans="1:12" ht="13.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</row>
    <row r="74" spans="1:12" ht="13.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  <row r="75" spans="1:12" ht="13.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</row>
    <row r="76" spans="1:12" ht="13.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13.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</row>
    <row r="78" spans="1:12" ht="13.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</row>
    <row r="79" spans="1:12" ht="13.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</row>
    <row r="80" spans="1:12" ht="13.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</row>
    <row r="81" spans="1:12" ht="13.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</row>
    <row r="82" spans="1:12" ht="13.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</row>
    <row r="83" spans="1:12" ht="13.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</row>
    <row r="84" spans="1:12" ht="13.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</row>
    <row r="85" spans="1:12" ht="13.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</row>
    <row r="86" spans="1:12" ht="13.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</row>
    <row r="87" spans="1:12" ht="13.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</row>
    <row r="88" spans="1:12" ht="13.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</row>
    <row r="89" spans="1:12" ht="13.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</row>
    <row r="90" spans="1:12" ht="13.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</row>
    <row r="91" spans="1:12" ht="13.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</row>
    <row r="92" spans="1:12" ht="13.5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</row>
    <row r="93" spans="1:12" ht="13.5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</row>
    <row r="94" spans="1:12" ht="13.5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</row>
    <row r="95" spans="1:12" ht="13.5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</row>
    <row r="96" spans="1:12" ht="13.5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</row>
    <row r="97" spans="1:12" ht="13.5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</row>
    <row r="98" spans="1:12" ht="13.5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</row>
    <row r="99" spans="1:12" ht="13.5">
      <c r="A99" s="230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</row>
    <row r="100" spans="1:12" ht="13.5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</row>
    <row r="101" spans="1:12" ht="13.5">
      <c r="A101" s="230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</row>
    <row r="102" spans="1:12" ht="13.5">
      <c r="A102" s="230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</row>
    <row r="103" spans="1:12" ht="13.5">
      <c r="A103" s="230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</row>
    <row r="104" spans="1:12" ht="13.5">
      <c r="A104" s="230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</row>
    <row r="105" spans="1:12" ht="13.5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</row>
    <row r="106" spans="1:12" ht="13.5">
      <c r="A106" s="230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</row>
    <row r="107" spans="1:12" ht="13.5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</row>
    <row r="108" spans="1:12" ht="13.5">
      <c r="A108" s="230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</row>
    <row r="109" spans="1:12" ht="13.5">
      <c r="A109" s="230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</row>
    <row r="110" spans="1:12" ht="13.5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</row>
    <row r="111" spans="1:12" ht="13.5">
      <c r="A111" s="230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</row>
    <row r="112" spans="1:12" ht="13.5">
      <c r="A112" s="230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</row>
    <row r="113" spans="1:12" ht="13.5">
      <c r="A113" s="230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</row>
    <row r="114" spans="1:12" ht="13.5">
      <c r="A114" s="230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</row>
    <row r="115" spans="1:12" ht="13.5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</row>
    <row r="116" spans="1:12" ht="13.5">
      <c r="A116" s="230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</row>
    <row r="117" spans="1:12" ht="13.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</row>
    <row r="118" spans="1:12" ht="13.5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</row>
    <row r="119" spans="1:12" ht="13.5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</row>
    <row r="120" spans="1:12" ht="13.5">
      <c r="A120" s="230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</row>
    <row r="121" spans="1:12" ht="13.5">
      <c r="A121" s="230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</row>
    <row r="122" spans="1:12" ht="13.5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</row>
    <row r="123" spans="1:12" ht="13.5">
      <c r="A123" s="230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</row>
    <row r="124" spans="1:12" ht="13.5">
      <c r="A124" s="230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</row>
    <row r="125" spans="1:12" ht="13.5">
      <c r="A125" s="230"/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</row>
    <row r="126" spans="1:12" ht="13.5">
      <c r="A126" s="230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</row>
    <row r="127" spans="1:12" ht="13.5">
      <c r="A127" s="230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</row>
    <row r="128" spans="1:12" ht="13.5">
      <c r="A128" s="230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</row>
    <row r="129" spans="1:12" ht="13.5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</row>
    <row r="130" spans="1:12" ht="13.5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</row>
    <row r="131" spans="1:12" ht="13.5">
      <c r="A131" s="230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</row>
    <row r="132" spans="1:12" ht="13.5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</row>
    <row r="133" spans="1:12" ht="13.5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</row>
    <row r="134" spans="1:12" ht="13.5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</row>
    <row r="135" spans="1:12" ht="13.5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</row>
    <row r="136" spans="1:12" ht="13.5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</row>
    <row r="137" spans="1:12" ht="13.5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</row>
    <row r="138" spans="1:12" ht="13.5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</row>
    <row r="139" spans="1:12" ht="13.5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</row>
    <row r="140" spans="1:12" ht="13.5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</row>
    <row r="141" spans="1:12" ht="13.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</row>
    <row r="142" spans="1:12" ht="13.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</row>
    <row r="143" spans="1:12" ht="13.5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</row>
    <row r="144" spans="1:12" ht="13.5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</row>
    <row r="145" spans="1:12" ht="13.5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</row>
    <row r="146" spans="1:12" ht="13.5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</row>
    <row r="147" spans="1:12" ht="13.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</row>
    <row r="148" spans="1:12" ht="13.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</row>
    <row r="149" spans="1:12" ht="13.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</row>
    <row r="150" spans="1:12" ht="13.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</row>
    <row r="151" spans="1:12" ht="13.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</row>
    <row r="152" spans="1:12" ht="13.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</row>
    <row r="153" spans="1:12" ht="13.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</row>
    <row r="154" spans="1:12" ht="13.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</row>
    <row r="155" spans="1:12" ht="13.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</row>
    <row r="156" spans="1:12" ht="13.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</row>
    <row r="157" spans="1:12" ht="13.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</row>
    <row r="158" spans="1:12" ht="13.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</row>
    <row r="159" spans="1:12" ht="13.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</row>
    <row r="160" spans="1:12" ht="13.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</row>
    <row r="161" spans="1:12" ht="13.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</row>
    <row r="162" spans="1:12" ht="13.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</row>
    <row r="163" spans="1:12" ht="13.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</row>
    <row r="164" spans="1:12" ht="13.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</row>
    <row r="165" spans="1:12" ht="13.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</row>
    <row r="166" spans="1:12" ht="13.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</row>
    <row r="167" spans="1:12" ht="13.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</row>
    <row r="168" spans="1:12" ht="13.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</row>
    <row r="169" spans="1:12" ht="13.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</row>
    <row r="170" spans="1:12" ht="13.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</row>
    <row r="171" spans="1:12" ht="13.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</row>
    <row r="172" spans="1:12" ht="13.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</row>
    <row r="173" spans="1:12" ht="13.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</row>
    <row r="174" spans="1:12" ht="13.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</row>
    <row r="175" spans="1:12" ht="13.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</row>
    <row r="176" spans="1:12" ht="13.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</row>
    <row r="177" spans="1:12" ht="13.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</row>
    <row r="178" spans="1:12" ht="13.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</row>
    <row r="179" spans="1:12" ht="13.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</row>
    <row r="180" spans="1:12" ht="13.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</row>
    <row r="181" spans="1:12" ht="13.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</row>
    <row r="182" spans="1:12" ht="13.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</row>
    <row r="183" spans="1:12" ht="13.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</row>
    <row r="184" spans="1:12" ht="13.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</row>
    <row r="185" spans="1:12" ht="13.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</row>
    <row r="186" spans="1:12" ht="13.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</row>
    <row r="187" spans="1:12" ht="13.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</row>
    <row r="188" spans="1:12" ht="13.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</row>
    <row r="189" spans="1:12" ht="13.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</row>
    <row r="190" spans="1:12" ht="13.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</row>
    <row r="191" spans="1:12" ht="13.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</row>
    <row r="192" spans="1:12" ht="13.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</row>
    <row r="193" spans="1:12" ht="13.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</row>
    <row r="194" spans="1:12" ht="13.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</row>
    <row r="195" spans="1:12" ht="13.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</row>
    <row r="196" spans="1:12" ht="13.5">
      <c r="A196" s="230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</row>
    <row r="197" spans="1:12" ht="13.5">
      <c r="A197" s="230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</row>
    <row r="198" spans="1:12" ht="13.5">
      <c r="A198" s="230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</row>
    <row r="199" spans="1:12" ht="13.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</row>
    <row r="200" spans="1:12" ht="13.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</row>
    <row r="201" spans="1:12" ht="13.5">
      <c r="A201" s="230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</row>
    <row r="202" spans="1:12" ht="13.5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</row>
    <row r="203" spans="1:12" ht="13.5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</row>
    <row r="204" spans="1:12" ht="13.5">
      <c r="A204" s="230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</row>
    <row r="205" spans="1:12" ht="13.5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</row>
    <row r="206" spans="1:12" ht="13.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</row>
    <row r="207" spans="1:12" ht="13.5">
      <c r="A207" s="230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</row>
    <row r="208" spans="1:12" ht="13.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</row>
    <row r="209" spans="1:12" ht="13.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</row>
    <row r="210" spans="1:12" ht="13.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</row>
    <row r="211" spans="1:12" ht="13.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</row>
    <row r="212" spans="1:12" ht="13.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</row>
    <row r="213" spans="1:12" ht="13.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</row>
    <row r="214" spans="1:12" ht="13.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</row>
    <row r="215" spans="1:12" ht="13.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</row>
    <row r="216" spans="1:12" ht="13.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</row>
    <row r="217" spans="1:12" ht="13.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</row>
    <row r="218" spans="1:12" ht="13.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</row>
    <row r="219" spans="1:12" ht="13.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</row>
    <row r="220" spans="1:12" ht="13.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</row>
    <row r="221" spans="1:12" ht="13.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</row>
    <row r="222" spans="1:12" ht="13.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</row>
    <row r="223" spans="1:12" ht="13.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</row>
    <row r="224" spans="1:12" ht="13.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</row>
    <row r="225" spans="1:12" ht="13.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</row>
    <row r="226" spans="1:12" ht="13.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</row>
    <row r="227" spans="1:12" ht="13.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</row>
    <row r="228" spans="1:12" ht="13.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</row>
    <row r="229" spans="1:12" ht="13.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</row>
    <row r="230" spans="1:12" ht="13.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</row>
    <row r="231" spans="1:12" ht="13.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</row>
    <row r="232" spans="1:12" ht="13.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</row>
    <row r="233" spans="1:12" ht="13.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</row>
    <row r="234" spans="1:12" ht="13.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</row>
    <row r="235" spans="1:12" ht="13.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</row>
    <row r="236" spans="1:12" ht="13.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</row>
    <row r="237" spans="1:12" ht="13.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</row>
    <row r="238" spans="1:12" ht="13.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</row>
    <row r="239" spans="1:12" ht="13.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</row>
    <row r="240" spans="1:12" ht="13.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</row>
    <row r="241" spans="1:12" ht="13.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</row>
    <row r="242" spans="1:12" ht="13.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</row>
    <row r="243" spans="1:12" ht="13.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</row>
    <row r="244" spans="1:12" ht="13.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</row>
    <row r="245" spans="1:12" ht="13.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</row>
    <row r="246" spans="1:12" ht="13.5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</row>
    <row r="247" spans="1:12" ht="13.5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</row>
    <row r="248" spans="1:12" ht="13.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</row>
    <row r="249" spans="1:12" ht="13.5">
      <c r="A249" s="230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</row>
    <row r="250" spans="1:12" ht="13.5">
      <c r="A250" s="230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</row>
    <row r="251" spans="1:12" ht="13.5">
      <c r="A251" s="230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</row>
    <row r="252" spans="1:12" ht="13.5">
      <c r="A252" s="230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</row>
    <row r="253" spans="1:12" ht="13.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</row>
    <row r="254" spans="1:12" ht="13.5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</row>
    <row r="255" spans="1:12" ht="13.5">
      <c r="A255" s="230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</row>
    <row r="256" spans="1:12" ht="13.5">
      <c r="A256" s="230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</row>
    <row r="257" spans="1:12" ht="13.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</row>
    <row r="258" spans="1:12" ht="13.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</row>
    <row r="259" spans="1:12" ht="13.5">
      <c r="A259" s="230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</row>
    <row r="260" spans="1:12" ht="13.5">
      <c r="A260" s="230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</row>
    <row r="261" spans="1:12" ht="13.5">
      <c r="A261" s="230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</row>
    <row r="262" spans="1:12" ht="13.5">
      <c r="A262" s="230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</row>
    <row r="263" spans="1:12" ht="13.5">
      <c r="A263" s="230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</row>
    <row r="264" spans="1:12" ht="13.5">
      <c r="A264" s="230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</row>
    <row r="265" spans="1:12" ht="13.5">
      <c r="A265" s="230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</row>
    <row r="266" spans="1:12" ht="13.5">
      <c r="A266" s="230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</row>
    <row r="267" spans="1:12" ht="13.5">
      <c r="A267" s="230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</row>
    <row r="268" spans="1:12" ht="13.5">
      <c r="A268" s="230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</row>
    <row r="269" spans="1:12" ht="13.5">
      <c r="A269" s="230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</row>
    <row r="270" spans="1:12" ht="13.5">
      <c r="A270" s="230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</row>
    <row r="271" spans="1:12" ht="13.5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</row>
    <row r="272" spans="1:12" ht="13.5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</row>
    <row r="273" spans="1:12" ht="13.5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</row>
    <row r="274" spans="1:12" ht="13.5">
      <c r="A274" s="230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</row>
    <row r="275" spans="1:12" ht="13.5">
      <c r="A275" s="230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</row>
    <row r="276" spans="1:12" ht="13.5">
      <c r="A276" s="230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</row>
    <row r="277" spans="1:12" ht="13.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</row>
    <row r="278" spans="1:12" ht="13.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</row>
    <row r="279" spans="1:12" ht="13.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</row>
    <row r="280" spans="1:12" ht="13.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</row>
    <row r="281" spans="1:12" ht="13.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</row>
    <row r="282" spans="1:12" ht="13.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</row>
    <row r="283" spans="1:12" ht="13.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</row>
    <row r="284" spans="1:12" ht="13.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</row>
    <row r="285" spans="1:12" ht="13.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</row>
    <row r="286" spans="1:12" ht="13.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</row>
    <row r="287" spans="1:12" ht="13.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</row>
    <row r="288" spans="1:12" ht="13.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</row>
    <row r="289" spans="1:12" ht="13.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</row>
    <row r="290" spans="1:12" ht="13.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</row>
    <row r="291" spans="1:12" ht="13.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</row>
    <row r="292" spans="1:12" ht="13.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</row>
    <row r="293" spans="1:12" ht="13.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</row>
    <row r="294" spans="1:12" ht="13.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</row>
    <row r="295" spans="1:12" ht="13.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</row>
    <row r="296" spans="1:12" ht="13.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</row>
    <row r="297" spans="1:12" ht="13.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</row>
    <row r="298" spans="1:12" ht="13.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</row>
    <row r="299" spans="1:12" ht="13.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</row>
    <row r="300" spans="1:12" ht="13.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</row>
    <row r="301" spans="1:12" ht="13.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</row>
    <row r="302" spans="1:12" ht="13.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</row>
    <row r="303" spans="1:12" ht="13.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</row>
    <row r="304" spans="1:12" ht="13.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</row>
    <row r="305" spans="1:12" ht="13.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</row>
    <row r="306" spans="1:12" ht="13.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</row>
    <row r="307" spans="1:12" ht="13.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</row>
    <row r="308" spans="1:12" ht="13.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</row>
    <row r="309" spans="1:12" ht="13.5">
      <c r="A309" s="230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</row>
    <row r="310" spans="1:12" ht="13.5">
      <c r="A310" s="230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</row>
    <row r="311" spans="1:12" ht="13.5">
      <c r="A311" s="230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</row>
    <row r="312" spans="1:12" ht="13.5">
      <c r="A312" s="230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</row>
    <row r="313" spans="1:12" ht="13.5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</row>
    <row r="314" spans="1:12" ht="13.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</row>
    <row r="315" spans="1:12" ht="13.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</row>
    <row r="316" spans="1:12" ht="13.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</row>
    <row r="317" spans="1:12" ht="13.5">
      <c r="A317" s="230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</row>
    <row r="318" spans="1:12" ht="13.5">
      <c r="A318" s="230"/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</row>
    <row r="65527" ht="13.5">
      <c r="C65527" s="232" t="e">
        <f>((C65523/C65510)-1)*100</f>
        <v>#DIV/0!</v>
      </c>
    </row>
  </sheetData>
  <sheetProtection/>
  <mergeCells count="17">
    <mergeCell ref="O9:O11"/>
    <mergeCell ref="P9:P11"/>
    <mergeCell ref="F9:F11"/>
    <mergeCell ref="C7:F8"/>
    <mergeCell ref="N9:N11"/>
    <mergeCell ref="G7:N8"/>
    <mergeCell ref="M9:M11"/>
    <mergeCell ref="O1:P1"/>
    <mergeCell ref="A25:A28"/>
    <mergeCell ref="A4:P5"/>
    <mergeCell ref="O7:P7"/>
    <mergeCell ref="A12:A23"/>
    <mergeCell ref="A9:B9"/>
    <mergeCell ref="G9:I9"/>
    <mergeCell ref="C9:C11"/>
    <mergeCell ref="D9:D11"/>
    <mergeCell ref="E9:E11"/>
  </mergeCells>
  <conditionalFormatting sqref="A40:B40 Q40:IV40 A43:B43 Q43:IV43">
    <cfRule type="cellIs" priority="1" dxfId="0" operator="lessThan" stopIfTrue="1">
      <formula>0</formula>
    </cfRule>
  </conditionalFormatting>
  <conditionalFormatting sqref="C39:P43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H1" sqref="H1:I1"/>
      <selection pane="topRight" activeCell="J1" sqref="J1"/>
    </sheetView>
  </sheetViews>
  <sheetFormatPr defaultColWidth="9.140625" defaultRowHeight="12.75"/>
  <cols>
    <col min="1" max="1" width="14.8515625" style="233" customWidth="1"/>
    <col min="2" max="2" width="12.00390625" style="233" customWidth="1"/>
    <col min="3" max="3" width="9.00390625" style="233" customWidth="1"/>
    <col min="4" max="4" width="11.421875" style="233" customWidth="1"/>
    <col min="5" max="5" width="7.421875" style="233" customWidth="1"/>
    <col min="6" max="6" width="11.28125" style="233" customWidth="1"/>
    <col min="7" max="7" width="8.8515625" style="233" customWidth="1"/>
    <col min="8" max="8" width="10.28125" style="233" customWidth="1"/>
    <col min="9" max="9" width="7.28125" style="233" customWidth="1"/>
    <col min="10" max="16384" width="9.140625" style="233" customWidth="1"/>
  </cols>
  <sheetData>
    <row r="1" spans="8:9" ht="18.75" thickBot="1">
      <c r="H1" s="234" t="s">
        <v>0</v>
      </c>
      <c r="I1" s="235"/>
    </row>
    <row r="2" ht="3" customHeight="1" thickBot="1"/>
    <row r="3" spans="1:9" ht="30" customHeight="1" thickBot="1">
      <c r="A3" s="236" t="s">
        <v>37</v>
      </c>
      <c r="B3" s="237"/>
      <c r="C3" s="237"/>
      <c r="D3" s="237"/>
      <c r="E3" s="237"/>
      <c r="F3" s="237"/>
      <c r="G3" s="237"/>
      <c r="H3" s="237"/>
      <c r="I3" s="238"/>
    </row>
    <row r="4" spans="1:9" ht="14.25" thickBot="1">
      <c r="A4" s="239" t="s">
        <v>38</v>
      </c>
      <c r="B4" s="240" t="s">
        <v>39</v>
      </c>
      <c r="C4" s="241"/>
      <c r="D4" s="242"/>
      <c r="E4" s="243"/>
      <c r="F4" s="241" t="s">
        <v>40</v>
      </c>
      <c r="G4" s="241"/>
      <c r="H4" s="241"/>
      <c r="I4" s="244"/>
    </row>
    <row r="5" spans="1:9" s="249" customFormat="1" ht="26.25" thickBot="1">
      <c r="A5" s="245"/>
      <c r="B5" s="246" t="s">
        <v>41</v>
      </c>
      <c r="C5" s="247" t="s">
        <v>42</v>
      </c>
      <c r="D5" s="246" t="s">
        <v>43</v>
      </c>
      <c r="E5" s="247" t="s">
        <v>44</v>
      </c>
      <c r="F5" s="246" t="s">
        <v>45</v>
      </c>
      <c r="G5" s="247" t="s">
        <v>42</v>
      </c>
      <c r="H5" s="246" t="s">
        <v>46</v>
      </c>
      <c r="I5" s="248" t="s">
        <v>44</v>
      </c>
    </row>
    <row r="6" spans="1:9" s="255" customFormat="1" ht="16.5" customHeight="1">
      <c r="A6" s="250" t="s">
        <v>4</v>
      </c>
      <c r="B6" s="251">
        <f>SUM(B7:B13)</f>
        <v>944194</v>
      </c>
      <c r="C6" s="252">
        <f>(B6/$B$6)</f>
        <v>1</v>
      </c>
      <c r="D6" s="251">
        <f>SUM(D7:D13)</f>
        <v>736828</v>
      </c>
      <c r="E6" s="253">
        <f aca="true" t="shared" si="0" ref="E6:E13">(B6/D6-1)*100</f>
        <v>28.143067310145643</v>
      </c>
      <c r="F6" s="251">
        <f>SUM(F7:F13)</f>
        <v>9113690</v>
      </c>
      <c r="G6" s="254">
        <f>(F6/$F$6)*100</f>
        <v>100</v>
      </c>
      <c r="H6" s="251">
        <f>SUM(H7:H13)</f>
        <v>8189508</v>
      </c>
      <c r="I6" s="253">
        <f aca="true" t="shared" si="1" ref="I6:I13">(F6/H6-1)*100</f>
        <v>11.284951428095557</v>
      </c>
    </row>
    <row r="7" spans="1:9" s="255" customFormat="1" ht="16.5" customHeight="1">
      <c r="A7" s="256" t="s">
        <v>47</v>
      </c>
      <c r="B7" s="257">
        <v>325554</v>
      </c>
      <c r="C7" s="258">
        <f aca="true" t="shared" si="2" ref="C7:C13">B7/$B$6</f>
        <v>0.34479566699216474</v>
      </c>
      <c r="D7" s="257">
        <v>297975</v>
      </c>
      <c r="E7" s="259">
        <f t="shared" si="0"/>
        <v>9.255474452554747</v>
      </c>
      <c r="F7" s="257">
        <v>3231863</v>
      </c>
      <c r="G7" s="258">
        <f aca="true" t="shared" si="3" ref="G7:G13">(F7/$F$6)</f>
        <v>0.3546162970212943</v>
      </c>
      <c r="H7" s="257">
        <v>3247415</v>
      </c>
      <c r="I7" s="259">
        <f t="shared" si="1"/>
        <v>-0.47890398978880366</v>
      </c>
    </row>
    <row r="8" spans="1:9" s="255" customFormat="1" ht="16.5" customHeight="1">
      <c r="A8" s="256" t="s">
        <v>48</v>
      </c>
      <c r="B8" s="257">
        <v>171412</v>
      </c>
      <c r="C8" s="258">
        <f t="shared" si="2"/>
        <v>0.18154319980851394</v>
      </c>
      <c r="D8" s="257">
        <v>144054</v>
      </c>
      <c r="E8" s="260">
        <f t="shared" si="0"/>
        <v>18.99148930262262</v>
      </c>
      <c r="F8" s="257">
        <v>1738282</v>
      </c>
      <c r="G8" s="258">
        <f t="shared" si="3"/>
        <v>0.19073306201988438</v>
      </c>
      <c r="H8" s="257">
        <v>1625676</v>
      </c>
      <c r="I8" s="259">
        <f t="shared" si="1"/>
        <v>6.926718485110195</v>
      </c>
    </row>
    <row r="9" spans="1:9" s="255" customFormat="1" ht="16.5" customHeight="1">
      <c r="A9" s="256" t="s">
        <v>49</v>
      </c>
      <c r="B9" s="257">
        <v>169317</v>
      </c>
      <c r="C9" s="258">
        <f t="shared" si="2"/>
        <v>0.17932437613456556</v>
      </c>
      <c r="D9" s="257">
        <v>64873</v>
      </c>
      <c r="E9" s="260">
        <f t="shared" si="0"/>
        <v>160.9976415457895</v>
      </c>
      <c r="F9" s="257">
        <v>1330023</v>
      </c>
      <c r="G9" s="258">
        <f t="shared" si="3"/>
        <v>0.14593682690545762</v>
      </c>
      <c r="H9" s="257">
        <v>748547</v>
      </c>
      <c r="I9" s="259">
        <f t="shared" si="1"/>
        <v>77.68062660060089</v>
      </c>
    </row>
    <row r="10" spans="1:9" s="255" customFormat="1" ht="16.5" customHeight="1">
      <c r="A10" s="256" t="s">
        <v>50</v>
      </c>
      <c r="B10" s="257">
        <v>164510</v>
      </c>
      <c r="C10" s="258">
        <f t="shared" si="2"/>
        <v>0.17423326138484252</v>
      </c>
      <c r="D10" s="257">
        <v>123773</v>
      </c>
      <c r="E10" s="260">
        <f t="shared" si="0"/>
        <v>32.91267077634057</v>
      </c>
      <c r="F10" s="257">
        <v>1628947</v>
      </c>
      <c r="G10" s="258">
        <f t="shared" si="3"/>
        <v>0.1787362747690562</v>
      </c>
      <c r="H10" s="257">
        <v>1439741</v>
      </c>
      <c r="I10" s="259">
        <f t="shared" si="1"/>
        <v>13.141669230785258</v>
      </c>
    </row>
    <row r="11" spans="1:9" s="255" customFormat="1" ht="16.5" customHeight="1">
      <c r="A11" s="256" t="s">
        <v>51</v>
      </c>
      <c r="B11" s="257">
        <v>71672</v>
      </c>
      <c r="C11" s="258">
        <f t="shared" si="2"/>
        <v>0.07590812904975038</v>
      </c>
      <c r="D11" s="257">
        <v>74351</v>
      </c>
      <c r="E11" s="260">
        <f t="shared" si="0"/>
        <v>-3.6031795133891986</v>
      </c>
      <c r="F11" s="257">
        <v>784145</v>
      </c>
      <c r="G11" s="258">
        <f t="shared" si="3"/>
        <v>0.08604034150821456</v>
      </c>
      <c r="H11" s="257">
        <v>834507</v>
      </c>
      <c r="I11" s="259">
        <f t="shared" si="1"/>
        <v>-6.034940389954791</v>
      </c>
    </row>
    <row r="12" spans="1:9" s="255" customFormat="1" ht="16.5" customHeight="1">
      <c r="A12" s="256" t="s">
        <v>52</v>
      </c>
      <c r="B12" s="257">
        <v>26697</v>
      </c>
      <c r="C12" s="258">
        <f t="shared" si="2"/>
        <v>0.028274909605441254</v>
      </c>
      <c r="D12" s="257">
        <v>19444</v>
      </c>
      <c r="E12" s="259">
        <f t="shared" si="0"/>
        <v>37.30199547418227</v>
      </c>
      <c r="F12" s="257">
        <v>251622</v>
      </c>
      <c r="G12" s="258">
        <f t="shared" si="3"/>
        <v>0.02760923402046811</v>
      </c>
      <c r="H12" s="257">
        <v>149613</v>
      </c>
      <c r="I12" s="259">
        <f t="shared" si="1"/>
        <v>68.18190932606123</v>
      </c>
    </row>
    <row r="13" spans="1:9" s="255" customFormat="1" ht="16.5" customHeight="1" thickBot="1">
      <c r="A13" s="261" t="s">
        <v>53</v>
      </c>
      <c r="B13" s="262">
        <v>15032</v>
      </c>
      <c r="C13" s="263">
        <f t="shared" si="2"/>
        <v>0.015920457024721616</v>
      </c>
      <c r="D13" s="262">
        <v>12358</v>
      </c>
      <c r="E13" s="264">
        <f t="shared" si="0"/>
        <v>21.637805470140805</v>
      </c>
      <c r="F13" s="262">
        <v>148808</v>
      </c>
      <c r="G13" s="263">
        <f t="shared" si="3"/>
        <v>0.01632796375562478</v>
      </c>
      <c r="H13" s="262">
        <v>144009</v>
      </c>
      <c r="I13" s="265">
        <f t="shared" si="1"/>
        <v>3.332430611975634</v>
      </c>
    </row>
    <row r="14" ht="14.25">
      <c r="A14" s="266" t="s">
        <v>54</v>
      </c>
    </row>
    <row r="15" ht="14.25">
      <c r="A15" s="226"/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0" operator="lessThan" stopIfTrue="1">
      <formula>0</formula>
    </cfRule>
  </conditionalFormatting>
  <conditionalFormatting sqref="I6:I13 E6:E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A1" sqref="A1"/>
      <selection pane="topRight" activeCell="J1" sqref="J1"/>
    </sheetView>
  </sheetViews>
  <sheetFormatPr defaultColWidth="9.140625" defaultRowHeight="12.75"/>
  <cols>
    <col min="1" max="1" width="16.140625" style="267" customWidth="1"/>
    <col min="2" max="2" width="11.421875" style="267" customWidth="1"/>
    <col min="3" max="3" width="11.140625" style="267" customWidth="1"/>
    <col min="4" max="4" width="11.57421875" style="267" customWidth="1"/>
    <col min="5" max="5" width="8.28125" style="267" customWidth="1"/>
    <col min="6" max="6" width="10.57421875" style="267" customWidth="1"/>
    <col min="7" max="7" width="9.28125" style="267" customWidth="1"/>
    <col min="8" max="8" width="10.7109375" style="267" customWidth="1"/>
    <col min="9" max="9" width="7.421875" style="267" customWidth="1"/>
    <col min="10" max="16384" width="9.140625" style="267" customWidth="1"/>
  </cols>
  <sheetData>
    <row r="1" spans="8:9" ht="18.75" thickBot="1">
      <c r="H1" s="234" t="s">
        <v>0</v>
      </c>
      <c r="I1" s="235"/>
    </row>
    <row r="2" ht="3" customHeight="1" thickBot="1"/>
    <row r="3" spans="1:9" ht="26.25" customHeight="1" thickBot="1">
      <c r="A3" s="268" t="s">
        <v>55</v>
      </c>
      <c r="B3" s="269"/>
      <c r="C3" s="269"/>
      <c r="D3" s="269"/>
      <c r="E3" s="269"/>
      <c r="F3" s="269"/>
      <c r="G3" s="269"/>
      <c r="H3" s="269"/>
      <c r="I3" s="270"/>
    </row>
    <row r="4" spans="1:9" ht="14.25" thickBot="1">
      <c r="A4" s="271" t="s">
        <v>38</v>
      </c>
      <c r="B4" s="272" t="s">
        <v>39</v>
      </c>
      <c r="C4" s="273"/>
      <c r="D4" s="274"/>
      <c r="E4" s="275"/>
      <c r="F4" s="273" t="s">
        <v>40</v>
      </c>
      <c r="G4" s="273"/>
      <c r="H4" s="273"/>
      <c r="I4" s="276"/>
    </row>
    <row r="5" spans="1:9" s="281" customFormat="1" ht="33.75" customHeight="1" thickBot="1">
      <c r="A5" s="277"/>
      <c r="B5" s="278" t="s">
        <v>41</v>
      </c>
      <c r="C5" s="279" t="s">
        <v>42</v>
      </c>
      <c r="D5" s="278" t="s">
        <v>43</v>
      </c>
      <c r="E5" s="279" t="s">
        <v>44</v>
      </c>
      <c r="F5" s="278" t="s">
        <v>45</v>
      </c>
      <c r="G5" s="279" t="s">
        <v>42</v>
      </c>
      <c r="H5" s="278" t="s">
        <v>46</v>
      </c>
      <c r="I5" s="280" t="s">
        <v>44</v>
      </c>
    </row>
    <row r="6" spans="1:9" s="287" customFormat="1" ht="16.5" customHeight="1" thickBot="1">
      <c r="A6" s="282" t="s">
        <v>4</v>
      </c>
      <c r="B6" s="283">
        <f>SUM(B7:B21)</f>
        <v>8138.804000000001</v>
      </c>
      <c r="C6" s="284">
        <f>(B6/$B$6)</f>
        <v>1</v>
      </c>
      <c r="D6" s="283">
        <f>SUM(D7:D21)</f>
        <v>9723.854</v>
      </c>
      <c r="E6" s="285">
        <f aca="true" t="shared" si="0" ref="E6:E19">(B6/D6-1)*100</f>
        <v>-16.300635529904074</v>
      </c>
      <c r="F6" s="283">
        <f>SUM(F7:F21)</f>
        <v>90262.48000000003</v>
      </c>
      <c r="G6" s="286">
        <f>(F6/$F$6)*100</f>
        <v>100</v>
      </c>
      <c r="H6" s="283">
        <f>SUM(H7:H21)</f>
        <v>114062.53300000001</v>
      </c>
      <c r="I6" s="285">
        <f aca="true" t="shared" si="1" ref="I6:I19">(F6/H6-1)*100</f>
        <v>-20.86579385362236</v>
      </c>
    </row>
    <row r="7" spans="1:9" s="287" customFormat="1" ht="16.5" customHeight="1" thickTop="1">
      <c r="A7" s="288" t="s">
        <v>56</v>
      </c>
      <c r="B7" s="289">
        <v>1515.1720000000003</v>
      </c>
      <c r="C7" s="290">
        <f aca="true" t="shared" si="2" ref="C7:C21">B7/$B$6</f>
        <v>0.18616641953780924</v>
      </c>
      <c r="D7" s="289">
        <v>1711.5329999999997</v>
      </c>
      <c r="E7" s="291">
        <f t="shared" si="0"/>
        <v>-11.47281413796868</v>
      </c>
      <c r="F7" s="289">
        <v>17656.468</v>
      </c>
      <c r="G7" s="290">
        <f aca="true" t="shared" si="3" ref="G7:G21">(F7/$F$6)</f>
        <v>0.1956124848331222</v>
      </c>
      <c r="H7" s="289">
        <v>21758.96700000001</v>
      </c>
      <c r="I7" s="292">
        <f t="shared" si="1"/>
        <v>-18.8542911986585</v>
      </c>
    </row>
    <row r="8" spans="1:9" s="287" customFormat="1" ht="16.5" customHeight="1">
      <c r="A8" s="288" t="s">
        <v>57</v>
      </c>
      <c r="B8" s="289">
        <v>1374.6140000000005</v>
      </c>
      <c r="C8" s="290">
        <f t="shared" si="2"/>
        <v>0.1688963144953485</v>
      </c>
      <c r="D8" s="289">
        <v>2316.725</v>
      </c>
      <c r="E8" s="291">
        <f t="shared" si="0"/>
        <v>-40.665637915592036</v>
      </c>
      <c r="F8" s="289">
        <v>14968.985</v>
      </c>
      <c r="G8" s="290">
        <f t="shared" si="3"/>
        <v>0.16583839708370518</v>
      </c>
      <c r="H8" s="289">
        <v>30629.387</v>
      </c>
      <c r="I8" s="292">
        <f t="shared" si="1"/>
        <v>-51.1286823990307</v>
      </c>
    </row>
    <row r="9" spans="1:9" s="287" customFormat="1" ht="16.5" customHeight="1">
      <c r="A9" s="288" t="s">
        <v>47</v>
      </c>
      <c r="B9" s="289">
        <v>1085.664</v>
      </c>
      <c r="C9" s="290">
        <f t="shared" si="2"/>
        <v>0.1333935551218582</v>
      </c>
      <c r="D9" s="289">
        <v>1277.0220000000002</v>
      </c>
      <c r="E9" s="291">
        <f t="shared" si="0"/>
        <v>-14.984706606464115</v>
      </c>
      <c r="F9" s="289">
        <v>11051.499000000003</v>
      </c>
      <c r="G9" s="290">
        <f t="shared" si="3"/>
        <v>0.12243735159946857</v>
      </c>
      <c r="H9" s="289">
        <v>14966.485000000015</v>
      </c>
      <c r="I9" s="292">
        <f t="shared" si="1"/>
        <v>-26.158353147048274</v>
      </c>
    </row>
    <row r="10" spans="1:9" s="287" customFormat="1" ht="16.5" customHeight="1">
      <c r="A10" s="288" t="s">
        <v>50</v>
      </c>
      <c r="B10" s="289">
        <v>981.3230000000001</v>
      </c>
      <c r="C10" s="290">
        <f t="shared" si="2"/>
        <v>0.12057336679934791</v>
      </c>
      <c r="D10" s="289">
        <v>1041.406</v>
      </c>
      <c r="E10" s="291">
        <f t="shared" si="0"/>
        <v>-5.7694117375932</v>
      </c>
      <c r="F10" s="289">
        <v>10831.823999999991</v>
      </c>
      <c r="G10" s="290">
        <f t="shared" si="3"/>
        <v>0.12000361612045214</v>
      </c>
      <c r="H10" s="289">
        <v>11640.196999999995</v>
      </c>
      <c r="I10" s="292">
        <f t="shared" si="1"/>
        <v>-6.944667689043438</v>
      </c>
    </row>
    <row r="11" spans="1:9" s="287" customFormat="1" ht="16.5" customHeight="1">
      <c r="A11" s="288" t="s">
        <v>58</v>
      </c>
      <c r="B11" s="289">
        <v>802.06</v>
      </c>
      <c r="C11" s="290">
        <f t="shared" si="2"/>
        <v>0.09854764901575218</v>
      </c>
      <c r="D11" s="289">
        <v>678.8710000000001</v>
      </c>
      <c r="E11" s="291">
        <f t="shared" si="0"/>
        <v>18.146157370104167</v>
      </c>
      <c r="F11" s="289">
        <v>6735.519000000005</v>
      </c>
      <c r="G11" s="290">
        <f t="shared" si="3"/>
        <v>0.07462147062655494</v>
      </c>
      <c r="H11" s="289">
        <v>5907.860999999997</v>
      </c>
      <c r="I11" s="292">
        <f t="shared" si="1"/>
        <v>14.009435902435886</v>
      </c>
    </row>
    <row r="12" spans="1:9" s="287" customFormat="1" ht="16.5" customHeight="1">
      <c r="A12" s="288" t="s">
        <v>49</v>
      </c>
      <c r="B12" s="289">
        <v>459.67799999999943</v>
      </c>
      <c r="C12" s="290">
        <f t="shared" si="2"/>
        <v>0.05647979727733944</v>
      </c>
      <c r="D12" s="289">
        <v>264.2889999999999</v>
      </c>
      <c r="E12" s="291">
        <f t="shared" si="0"/>
        <v>73.93005384257371</v>
      </c>
      <c r="F12" s="289">
        <v>4057.976000000016</v>
      </c>
      <c r="G12" s="290">
        <f t="shared" si="3"/>
        <v>0.04495750615316591</v>
      </c>
      <c r="H12" s="289">
        <v>3013.9730000000022</v>
      </c>
      <c r="I12" s="292">
        <f t="shared" si="1"/>
        <v>34.638764182692185</v>
      </c>
    </row>
    <row r="13" spans="1:9" s="287" customFormat="1" ht="16.5" customHeight="1">
      <c r="A13" s="288" t="s">
        <v>48</v>
      </c>
      <c r="B13" s="289">
        <v>390.285</v>
      </c>
      <c r="C13" s="290">
        <f t="shared" si="2"/>
        <v>0.04795360595979458</v>
      </c>
      <c r="D13" s="289">
        <v>403.1279999999998</v>
      </c>
      <c r="E13" s="291">
        <f t="shared" si="0"/>
        <v>-3.1858367565636203</v>
      </c>
      <c r="F13" s="289">
        <v>4315.36</v>
      </c>
      <c r="G13" s="290">
        <f t="shared" si="3"/>
        <v>0.04780901211666241</v>
      </c>
      <c r="H13" s="289">
        <v>5068.941999999993</v>
      </c>
      <c r="I13" s="292">
        <f t="shared" si="1"/>
        <v>-14.86665264664686</v>
      </c>
    </row>
    <row r="14" spans="1:9" s="287" customFormat="1" ht="16.5" customHeight="1">
      <c r="A14" s="288" t="s">
        <v>59</v>
      </c>
      <c r="B14" s="289">
        <v>377.295</v>
      </c>
      <c r="C14" s="290">
        <f t="shared" si="2"/>
        <v>0.04635754835722791</v>
      </c>
      <c r="D14" s="289">
        <v>539.809</v>
      </c>
      <c r="E14" s="291">
        <f t="shared" si="0"/>
        <v>-30.10583373007859</v>
      </c>
      <c r="F14" s="289">
        <v>4982.49</v>
      </c>
      <c r="G14" s="290">
        <f t="shared" si="3"/>
        <v>0.05520001223099563</v>
      </c>
      <c r="H14" s="289">
        <v>5079.615</v>
      </c>
      <c r="I14" s="292">
        <f t="shared" si="1"/>
        <v>-1.912054358450399</v>
      </c>
    </row>
    <row r="15" spans="1:9" s="287" customFormat="1" ht="16.5" customHeight="1">
      <c r="A15" s="288" t="s">
        <v>60</v>
      </c>
      <c r="B15" s="289">
        <v>322.81</v>
      </c>
      <c r="C15" s="290">
        <f t="shared" si="2"/>
        <v>0.039663075803275265</v>
      </c>
      <c r="D15" s="289">
        <v>353.93</v>
      </c>
      <c r="E15" s="291">
        <f t="shared" si="0"/>
        <v>-8.792699121295177</v>
      </c>
      <c r="F15" s="289">
        <v>4647.546999999999</v>
      </c>
      <c r="G15" s="290">
        <f t="shared" si="3"/>
        <v>0.05148924558687062</v>
      </c>
      <c r="H15" s="289">
        <v>4991.630999999998</v>
      </c>
      <c r="I15" s="292">
        <f t="shared" si="1"/>
        <v>-6.893217868067558</v>
      </c>
    </row>
    <row r="16" spans="1:9" s="287" customFormat="1" ht="16.5" customHeight="1">
      <c r="A16" s="288" t="s">
        <v>61</v>
      </c>
      <c r="B16" s="289">
        <v>274.15</v>
      </c>
      <c r="C16" s="290">
        <f t="shared" si="2"/>
        <v>0.03368431037287542</v>
      </c>
      <c r="D16" s="289">
        <v>331.36</v>
      </c>
      <c r="E16" s="291">
        <f t="shared" si="0"/>
        <v>-17.26521004345728</v>
      </c>
      <c r="F16" s="289">
        <v>2902.623999999999</v>
      </c>
      <c r="G16" s="290">
        <f t="shared" si="3"/>
        <v>0.032157591947396064</v>
      </c>
      <c r="H16" s="289">
        <v>2296.7379999999985</v>
      </c>
      <c r="I16" s="292">
        <f t="shared" si="1"/>
        <v>26.380283689301987</v>
      </c>
    </row>
    <row r="17" spans="1:9" s="287" customFormat="1" ht="16.5" customHeight="1">
      <c r="A17" s="288" t="s">
        <v>51</v>
      </c>
      <c r="B17" s="289">
        <v>195.63</v>
      </c>
      <c r="C17" s="290">
        <f t="shared" si="2"/>
        <v>0.024036701215559432</v>
      </c>
      <c r="D17" s="289">
        <v>339.9489999999997</v>
      </c>
      <c r="E17" s="291">
        <f t="shared" si="0"/>
        <v>-42.45313267578368</v>
      </c>
      <c r="F17" s="289">
        <v>2781.3830000000003</v>
      </c>
      <c r="G17" s="290">
        <f t="shared" si="3"/>
        <v>0.030814387107467017</v>
      </c>
      <c r="H17" s="289">
        <v>3497.7250000000026</v>
      </c>
      <c r="I17" s="292">
        <f t="shared" si="1"/>
        <v>-20.48022643289572</v>
      </c>
    </row>
    <row r="18" spans="1:9" s="287" customFormat="1" ht="16.5" customHeight="1">
      <c r="A18" s="293" t="s">
        <v>62</v>
      </c>
      <c r="B18" s="294">
        <v>186.6</v>
      </c>
      <c r="C18" s="290">
        <f t="shared" si="2"/>
        <v>0.02292720158883295</v>
      </c>
      <c r="D18" s="294">
        <v>161.4</v>
      </c>
      <c r="E18" s="291">
        <f t="shared" si="0"/>
        <v>15.613382899628236</v>
      </c>
      <c r="F18" s="294">
        <v>1884.95</v>
      </c>
      <c r="G18" s="290">
        <f t="shared" si="3"/>
        <v>0.020882984823816047</v>
      </c>
      <c r="H18" s="294">
        <v>1364.2</v>
      </c>
      <c r="I18" s="292">
        <f t="shared" si="1"/>
        <v>38.172555343791224</v>
      </c>
    </row>
    <row r="19" spans="1:9" s="287" customFormat="1" ht="16.5" customHeight="1">
      <c r="A19" s="293" t="s">
        <v>53</v>
      </c>
      <c r="B19" s="294">
        <v>173.52299999999997</v>
      </c>
      <c r="C19" s="290">
        <f t="shared" si="2"/>
        <v>0.021320454454978884</v>
      </c>
      <c r="D19" s="294">
        <v>163.302</v>
      </c>
      <c r="E19" s="291">
        <f t="shared" si="0"/>
        <v>6.258955799684007</v>
      </c>
      <c r="F19" s="294">
        <v>1785.6609999999998</v>
      </c>
      <c r="G19" s="290">
        <f t="shared" si="3"/>
        <v>0.019782981810382336</v>
      </c>
      <c r="H19" s="294">
        <v>1766.856999999996</v>
      </c>
      <c r="I19" s="292">
        <f t="shared" si="1"/>
        <v>1.0642626992452664</v>
      </c>
    </row>
    <row r="20" spans="1:9" s="287" customFormat="1" ht="16.5" customHeight="1">
      <c r="A20" s="293" t="s">
        <v>63</v>
      </c>
      <c r="B20" s="294"/>
      <c r="C20" s="290">
        <f t="shared" si="2"/>
        <v>0</v>
      </c>
      <c r="D20" s="294"/>
      <c r="E20" s="291"/>
      <c r="F20" s="294">
        <v>1134.224</v>
      </c>
      <c r="G20" s="290">
        <f t="shared" si="3"/>
        <v>0.012565841310808207</v>
      </c>
      <c r="H20" s="294"/>
      <c r="I20" s="292"/>
    </row>
    <row r="21" spans="1:9" s="287" customFormat="1" ht="16.5" customHeight="1" thickBot="1">
      <c r="A21" s="295" t="s">
        <v>64</v>
      </c>
      <c r="B21" s="296"/>
      <c r="C21" s="297">
        <f t="shared" si="2"/>
        <v>0</v>
      </c>
      <c r="D21" s="296">
        <v>141.13</v>
      </c>
      <c r="E21" s="298">
        <f>(B21/D21-1)*100</f>
        <v>-100</v>
      </c>
      <c r="F21" s="296">
        <v>525.97</v>
      </c>
      <c r="G21" s="297">
        <f t="shared" si="3"/>
        <v>0.005827116649132617</v>
      </c>
      <c r="H21" s="296">
        <v>2079.955</v>
      </c>
      <c r="I21" s="299">
        <f>(F21/H21-1)*100</f>
        <v>-74.71243368245948</v>
      </c>
    </row>
    <row r="22" ht="14.25">
      <c r="A22" s="226" t="s">
        <v>65</v>
      </c>
    </row>
    <row r="23" ht="14.25">
      <c r="A23" s="226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P1" sqref="P1:Q1"/>
    </sheetView>
  </sheetViews>
  <sheetFormatPr defaultColWidth="9.140625" defaultRowHeight="12.75"/>
  <cols>
    <col min="1" max="1" width="19.00390625" style="300" customWidth="1"/>
    <col min="2" max="4" width="9.57421875" style="300" bestFit="1" customWidth="1"/>
    <col min="5" max="5" width="10.28125" style="300" bestFit="1" customWidth="1"/>
    <col min="6" max="6" width="9.57421875" style="300" bestFit="1" customWidth="1"/>
    <col min="7" max="7" width="9.421875" style="300" customWidth="1"/>
    <col min="8" max="8" width="9.57421875" style="300" bestFit="1" customWidth="1"/>
    <col min="9" max="9" width="9.28125" style="300" customWidth="1"/>
    <col min="10" max="11" width="11.57421875" style="300" bestFit="1" customWidth="1"/>
    <col min="12" max="12" width="11.421875" style="300" bestFit="1" customWidth="1"/>
    <col min="13" max="13" width="10.28125" style="300" bestFit="1" customWidth="1"/>
    <col min="14" max="14" width="11.57421875" style="300" bestFit="1" customWidth="1"/>
    <col min="15" max="15" width="11.140625" style="300" customWidth="1"/>
    <col min="16" max="16" width="11.421875" style="300" bestFit="1" customWidth="1"/>
    <col min="17" max="17" width="10.00390625" style="300" customWidth="1"/>
    <col min="18" max="16384" width="9.140625" style="300" customWidth="1"/>
  </cols>
  <sheetData>
    <row r="1" spans="16:17" ht="18.75" thickBot="1">
      <c r="P1" s="234" t="s">
        <v>0</v>
      </c>
      <c r="Q1" s="235"/>
    </row>
    <row r="2" ht="8.25" customHeight="1" thickBot="1"/>
    <row r="3" spans="1:17" ht="30" customHeight="1" thickBot="1">
      <c r="A3" s="301" t="s">
        <v>67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1:17" ht="15.75" customHeight="1" thickBot="1">
      <c r="A4" s="304" t="s">
        <v>68</v>
      </c>
      <c r="B4" s="305" t="s">
        <v>39</v>
      </c>
      <c r="C4" s="306"/>
      <c r="D4" s="306"/>
      <c r="E4" s="306"/>
      <c r="F4" s="306"/>
      <c r="G4" s="306"/>
      <c r="H4" s="306"/>
      <c r="I4" s="307"/>
      <c r="J4" s="308" t="s">
        <v>40</v>
      </c>
      <c r="K4" s="306"/>
      <c r="L4" s="306"/>
      <c r="M4" s="306"/>
      <c r="N4" s="306"/>
      <c r="O4" s="306"/>
      <c r="P4" s="306"/>
      <c r="Q4" s="307"/>
    </row>
    <row r="5" spans="1:17" s="317" customFormat="1" ht="26.25" customHeight="1">
      <c r="A5" s="309"/>
      <c r="B5" s="310" t="s">
        <v>41</v>
      </c>
      <c r="C5" s="311"/>
      <c r="D5" s="312"/>
      <c r="E5" s="313" t="s">
        <v>42</v>
      </c>
      <c r="F5" s="314" t="s">
        <v>43</v>
      </c>
      <c r="G5" s="311"/>
      <c r="H5" s="312"/>
      <c r="I5" s="315" t="s">
        <v>44</v>
      </c>
      <c r="J5" s="314" t="s">
        <v>45</v>
      </c>
      <c r="K5" s="311"/>
      <c r="L5" s="312"/>
      <c r="M5" s="313" t="s">
        <v>42</v>
      </c>
      <c r="N5" s="314" t="s">
        <v>46</v>
      </c>
      <c r="O5" s="311"/>
      <c r="P5" s="312"/>
      <c r="Q5" s="316" t="s">
        <v>44</v>
      </c>
    </row>
    <row r="6" spans="1:17" s="317" customFormat="1" ht="14.25" thickBot="1">
      <c r="A6" s="318"/>
      <c r="B6" s="319" t="s">
        <v>11</v>
      </c>
      <c r="C6" s="320" t="s">
        <v>12</v>
      </c>
      <c r="D6" s="320" t="s">
        <v>13</v>
      </c>
      <c r="E6" s="321"/>
      <c r="F6" s="322" t="s">
        <v>11</v>
      </c>
      <c r="G6" s="323" t="s">
        <v>12</v>
      </c>
      <c r="H6" s="323" t="s">
        <v>13</v>
      </c>
      <c r="I6" s="324"/>
      <c r="J6" s="325" t="s">
        <v>11</v>
      </c>
      <c r="K6" s="320" t="s">
        <v>12</v>
      </c>
      <c r="L6" s="320" t="s">
        <v>13</v>
      </c>
      <c r="M6" s="321"/>
      <c r="N6" s="322" t="s">
        <v>11</v>
      </c>
      <c r="O6" s="323" t="s">
        <v>12</v>
      </c>
      <c r="P6" s="323" t="s">
        <v>13</v>
      </c>
      <c r="Q6" s="326"/>
    </row>
    <row r="7" spans="1:17" s="332" customFormat="1" ht="18.75" customHeight="1" thickBot="1">
      <c r="A7" s="327" t="s">
        <v>4</v>
      </c>
      <c r="B7" s="328">
        <f>SUM(B8:B32)</f>
        <v>217081</v>
      </c>
      <c r="C7" s="329">
        <f>SUM(C8:C32)</f>
        <v>238904</v>
      </c>
      <c r="D7" s="329">
        <f aca="true" t="shared" si="0" ref="D7:D32">C7+B7</f>
        <v>455985</v>
      </c>
      <c r="E7" s="330">
        <f aca="true" t="shared" si="1" ref="E7:E32">(D7/$D$7)</f>
        <v>1</v>
      </c>
      <c r="F7" s="331">
        <f>SUM(F8:F32)</f>
        <v>200905</v>
      </c>
      <c r="G7" s="329">
        <f>SUM(G8:G32)</f>
        <v>210826</v>
      </c>
      <c r="H7" s="328">
        <f aca="true" t="shared" si="2" ref="H7:H32">G7+F7</f>
        <v>411731</v>
      </c>
      <c r="I7" s="330">
        <f aca="true" t="shared" si="3" ref="I7:I20">(D7/H7-1)</f>
        <v>0.1074827982347697</v>
      </c>
      <c r="J7" s="331">
        <f>SUM(J8:J32)</f>
        <v>2524045</v>
      </c>
      <c r="K7" s="329">
        <f>SUM(K8:K32)</f>
        <v>2463905</v>
      </c>
      <c r="L7" s="329">
        <f aca="true" t="shared" si="4" ref="L7:L32">K7+J7</f>
        <v>4987950</v>
      </c>
      <c r="M7" s="330">
        <f aca="true" t="shared" si="5" ref="M7:M32">(L7/$L$7)</f>
        <v>1</v>
      </c>
      <c r="N7" s="331">
        <f>SUM(N8:N32)</f>
        <v>2455206</v>
      </c>
      <c r="O7" s="329">
        <f>SUM(O8:O32)</f>
        <v>2324228</v>
      </c>
      <c r="P7" s="329">
        <f aca="true" t="shared" si="6" ref="P7:P32">O7+N7</f>
        <v>4779434</v>
      </c>
      <c r="Q7" s="330">
        <f aca="true" t="shared" si="7" ref="Q7:Q20">(L7/P7-1)</f>
        <v>0.043627760107159075</v>
      </c>
    </row>
    <row r="8" spans="1:17" ht="18.75" customHeight="1" thickTop="1">
      <c r="A8" s="333" t="s">
        <v>47</v>
      </c>
      <c r="B8" s="334">
        <v>80940</v>
      </c>
      <c r="C8" s="335">
        <v>95958</v>
      </c>
      <c r="D8" s="335">
        <f t="shared" si="0"/>
        <v>176898</v>
      </c>
      <c r="E8" s="336">
        <f t="shared" si="1"/>
        <v>0.38794697193986644</v>
      </c>
      <c r="F8" s="337">
        <v>75211</v>
      </c>
      <c r="G8" s="335">
        <v>85522</v>
      </c>
      <c r="H8" s="335">
        <f t="shared" si="2"/>
        <v>160733</v>
      </c>
      <c r="I8" s="336">
        <f t="shared" si="3"/>
        <v>0.10057051134490114</v>
      </c>
      <c r="J8" s="337">
        <v>916089</v>
      </c>
      <c r="K8" s="335">
        <v>975389</v>
      </c>
      <c r="L8" s="335">
        <f t="shared" si="4"/>
        <v>1891478</v>
      </c>
      <c r="M8" s="336">
        <f t="shared" si="5"/>
        <v>0.37920949488266725</v>
      </c>
      <c r="N8" s="337">
        <v>892895</v>
      </c>
      <c r="O8" s="335">
        <v>947489</v>
      </c>
      <c r="P8" s="335">
        <f t="shared" si="6"/>
        <v>1840384</v>
      </c>
      <c r="Q8" s="338">
        <f t="shared" si="7"/>
        <v>0.027762684309361463</v>
      </c>
    </row>
    <row r="9" spans="1:17" ht="18.75" customHeight="1">
      <c r="A9" s="339" t="s">
        <v>69</v>
      </c>
      <c r="B9" s="340">
        <v>16622</v>
      </c>
      <c r="C9" s="341">
        <v>19089</v>
      </c>
      <c r="D9" s="341">
        <f t="shared" si="0"/>
        <v>35711</v>
      </c>
      <c r="E9" s="342">
        <f t="shared" si="1"/>
        <v>0.0783161726811189</v>
      </c>
      <c r="F9" s="343">
        <v>16726</v>
      </c>
      <c r="G9" s="341">
        <v>18086</v>
      </c>
      <c r="H9" s="341">
        <f t="shared" si="2"/>
        <v>34812</v>
      </c>
      <c r="I9" s="342">
        <f t="shared" si="3"/>
        <v>0.025824428358037554</v>
      </c>
      <c r="J9" s="343">
        <v>203338</v>
      </c>
      <c r="K9" s="341">
        <v>202905</v>
      </c>
      <c r="L9" s="341">
        <f t="shared" si="4"/>
        <v>406243</v>
      </c>
      <c r="M9" s="342">
        <f t="shared" si="5"/>
        <v>0.08144488216602011</v>
      </c>
      <c r="N9" s="343">
        <v>243623</v>
      </c>
      <c r="O9" s="341">
        <v>238098</v>
      </c>
      <c r="P9" s="341">
        <f t="shared" si="6"/>
        <v>481721</v>
      </c>
      <c r="Q9" s="344">
        <f t="shared" si="7"/>
        <v>-0.15668405570859478</v>
      </c>
    </row>
    <row r="10" spans="1:17" ht="18.75" customHeight="1">
      <c r="A10" s="339" t="s">
        <v>50</v>
      </c>
      <c r="B10" s="340">
        <v>17169</v>
      </c>
      <c r="C10" s="341">
        <v>18197</v>
      </c>
      <c r="D10" s="341">
        <f t="shared" si="0"/>
        <v>35366</v>
      </c>
      <c r="E10" s="342">
        <f t="shared" si="1"/>
        <v>0.07755956884546641</v>
      </c>
      <c r="F10" s="343">
        <v>17475</v>
      </c>
      <c r="G10" s="341">
        <v>12891</v>
      </c>
      <c r="H10" s="341">
        <f t="shared" si="2"/>
        <v>30366</v>
      </c>
      <c r="I10" s="342">
        <f t="shared" si="3"/>
        <v>0.1646578410063888</v>
      </c>
      <c r="J10" s="343">
        <v>210833</v>
      </c>
      <c r="K10" s="341">
        <v>204601</v>
      </c>
      <c r="L10" s="341">
        <f t="shared" si="4"/>
        <v>415434</v>
      </c>
      <c r="M10" s="342">
        <f t="shared" si="5"/>
        <v>0.08328752293026193</v>
      </c>
      <c r="N10" s="343">
        <v>179219</v>
      </c>
      <c r="O10" s="341">
        <v>139124</v>
      </c>
      <c r="P10" s="341">
        <f t="shared" si="6"/>
        <v>318343</v>
      </c>
      <c r="Q10" s="344">
        <f t="shared" si="7"/>
        <v>0.3049886443238896</v>
      </c>
    </row>
    <row r="11" spans="1:17" ht="18.75" customHeight="1">
      <c r="A11" s="339" t="s">
        <v>70</v>
      </c>
      <c r="B11" s="340">
        <v>17589</v>
      </c>
      <c r="C11" s="341">
        <v>16287</v>
      </c>
      <c r="D11" s="341">
        <f t="shared" si="0"/>
        <v>33876</v>
      </c>
      <c r="E11" s="342">
        <f t="shared" si="1"/>
        <v>0.0742919174972861</v>
      </c>
      <c r="F11" s="343">
        <v>16690</v>
      </c>
      <c r="G11" s="341">
        <v>15122</v>
      </c>
      <c r="H11" s="341">
        <f t="shared" si="2"/>
        <v>31812</v>
      </c>
      <c r="I11" s="342">
        <f t="shared" si="3"/>
        <v>0.06488117691437201</v>
      </c>
      <c r="J11" s="343">
        <v>182737</v>
      </c>
      <c r="K11" s="341">
        <v>169244</v>
      </c>
      <c r="L11" s="341">
        <f t="shared" si="4"/>
        <v>351981</v>
      </c>
      <c r="M11" s="342">
        <f t="shared" si="5"/>
        <v>0.07056626469792199</v>
      </c>
      <c r="N11" s="343">
        <v>199140</v>
      </c>
      <c r="O11" s="341">
        <v>182398</v>
      </c>
      <c r="P11" s="341">
        <f t="shared" si="6"/>
        <v>381538</v>
      </c>
      <c r="Q11" s="344">
        <f t="shared" si="7"/>
        <v>-0.07746803725972251</v>
      </c>
    </row>
    <row r="12" spans="1:17" ht="18.75" customHeight="1">
      <c r="A12" s="339" t="s">
        <v>71</v>
      </c>
      <c r="B12" s="340">
        <v>9543</v>
      </c>
      <c r="C12" s="341">
        <v>9060</v>
      </c>
      <c r="D12" s="341">
        <f t="shared" si="0"/>
        <v>18603</v>
      </c>
      <c r="E12" s="342">
        <f t="shared" si="1"/>
        <v>0.04079739465113984</v>
      </c>
      <c r="F12" s="343">
        <v>5180</v>
      </c>
      <c r="G12" s="341">
        <v>4669</v>
      </c>
      <c r="H12" s="341">
        <f t="shared" si="2"/>
        <v>9849</v>
      </c>
      <c r="I12" s="342">
        <f t="shared" si="3"/>
        <v>0.8888212001218398</v>
      </c>
      <c r="J12" s="343">
        <v>79283</v>
      </c>
      <c r="K12" s="341">
        <v>77326</v>
      </c>
      <c r="L12" s="341">
        <f t="shared" si="4"/>
        <v>156609</v>
      </c>
      <c r="M12" s="342">
        <f t="shared" si="5"/>
        <v>0.0313974678976333</v>
      </c>
      <c r="N12" s="343">
        <v>43669</v>
      </c>
      <c r="O12" s="341">
        <v>41830</v>
      </c>
      <c r="P12" s="341">
        <f t="shared" si="6"/>
        <v>85499</v>
      </c>
      <c r="Q12" s="344">
        <f t="shared" si="7"/>
        <v>0.8317056339840232</v>
      </c>
    </row>
    <row r="13" spans="1:17" ht="18.75" customHeight="1">
      <c r="A13" s="339" t="s">
        <v>72</v>
      </c>
      <c r="B13" s="340">
        <v>7208</v>
      </c>
      <c r="C13" s="341">
        <v>10386</v>
      </c>
      <c r="D13" s="341">
        <f t="shared" si="0"/>
        <v>17594</v>
      </c>
      <c r="E13" s="342">
        <f t="shared" si="1"/>
        <v>0.03858460256368082</v>
      </c>
      <c r="F13" s="343">
        <v>7748</v>
      </c>
      <c r="G13" s="341">
        <v>10181</v>
      </c>
      <c r="H13" s="341">
        <f t="shared" si="2"/>
        <v>17929</v>
      </c>
      <c r="I13" s="342">
        <f t="shared" si="3"/>
        <v>-0.018684812315243438</v>
      </c>
      <c r="J13" s="343">
        <v>114097</v>
      </c>
      <c r="K13" s="341">
        <v>106224</v>
      </c>
      <c r="L13" s="341">
        <f t="shared" si="4"/>
        <v>220321</v>
      </c>
      <c r="M13" s="342">
        <f t="shared" si="5"/>
        <v>0.04417065126955964</v>
      </c>
      <c r="N13" s="343">
        <v>122752</v>
      </c>
      <c r="O13" s="341">
        <v>101400</v>
      </c>
      <c r="P13" s="341">
        <f t="shared" si="6"/>
        <v>224152</v>
      </c>
      <c r="Q13" s="344">
        <f t="shared" si="7"/>
        <v>-0.017091081052143187</v>
      </c>
    </row>
    <row r="14" spans="1:17" ht="18.75" customHeight="1">
      <c r="A14" s="339" t="s">
        <v>73</v>
      </c>
      <c r="B14" s="340">
        <v>7784</v>
      </c>
      <c r="C14" s="341">
        <v>8963</v>
      </c>
      <c r="D14" s="341">
        <f t="shared" si="0"/>
        <v>16747</v>
      </c>
      <c r="E14" s="342">
        <f t="shared" si="1"/>
        <v>0.03672708532078906</v>
      </c>
      <c r="F14" s="343">
        <v>6993</v>
      </c>
      <c r="G14" s="341">
        <v>7911</v>
      </c>
      <c r="H14" s="341">
        <f t="shared" si="2"/>
        <v>14904</v>
      </c>
      <c r="I14" s="342">
        <f t="shared" si="3"/>
        <v>0.12365807836822329</v>
      </c>
      <c r="J14" s="343">
        <v>100205</v>
      </c>
      <c r="K14" s="341">
        <v>97239</v>
      </c>
      <c r="L14" s="341">
        <f t="shared" si="4"/>
        <v>197444</v>
      </c>
      <c r="M14" s="342">
        <f t="shared" si="5"/>
        <v>0.039584197916979924</v>
      </c>
      <c r="N14" s="343">
        <v>92013</v>
      </c>
      <c r="O14" s="341">
        <v>81403</v>
      </c>
      <c r="P14" s="341">
        <f t="shared" si="6"/>
        <v>173416</v>
      </c>
      <c r="Q14" s="344">
        <f t="shared" si="7"/>
        <v>0.13855699589426584</v>
      </c>
    </row>
    <row r="15" spans="1:17" ht="18.75" customHeight="1">
      <c r="A15" s="339" t="s">
        <v>48</v>
      </c>
      <c r="B15" s="340">
        <v>10561</v>
      </c>
      <c r="C15" s="341">
        <v>5783</v>
      </c>
      <c r="D15" s="341">
        <f t="shared" si="0"/>
        <v>16344</v>
      </c>
      <c r="E15" s="342">
        <f t="shared" si="1"/>
        <v>0.03584328431856311</v>
      </c>
      <c r="F15" s="343">
        <v>10137</v>
      </c>
      <c r="G15" s="341">
        <v>5878</v>
      </c>
      <c r="H15" s="341">
        <f t="shared" si="2"/>
        <v>16015</v>
      </c>
      <c r="I15" s="342">
        <f t="shared" si="3"/>
        <v>0.020543240711832667</v>
      </c>
      <c r="J15" s="343">
        <v>131788</v>
      </c>
      <c r="K15" s="341">
        <v>63328</v>
      </c>
      <c r="L15" s="341">
        <f t="shared" si="4"/>
        <v>195116</v>
      </c>
      <c r="M15" s="342">
        <f t="shared" si="5"/>
        <v>0.039117473110195575</v>
      </c>
      <c r="N15" s="343">
        <v>138755</v>
      </c>
      <c r="O15" s="341">
        <v>70887</v>
      </c>
      <c r="P15" s="341">
        <f t="shared" si="6"/>
        <v>209642</v>
      </c>
      <c r="Q15" s="344">
        <f t="shared" si="7"/>
        <v>-0.06928955075795884</v>
      </c>
    </row>
    <row r="16" spans="1:17" ht="18.75" customHeight="1">
      <c r="A16" s="339" t="s">
        <v>74</v>
      </c>
      <c r="B16" s="340">
        <v>7658</v>
      </c>
      <c r="C16" s="341">
        <v>7430</v>
      </c>
      <c r="D16" s="341">
        <f t="shared" si="0"/>
        <v>15088</v>
      </c>
      <c r="E16" s="342">
        <f t="shared" si="1"/>
        <v>0.03308880774586884</v>
      </c>
      <c r="F16" s="343">
        <v>6183</v>
      </c>
      <c r="G16" s="341">
        <v>6470</v>
      </c>
      <c r="H16" s="341">
        <f t="shared" si="2"/>
        <v>12653</v>
      </c>
      <c r="I16" s="342">
        <f t="shared" si="3"/>
        <v>0.1924444795700624</v>
      </c>
      <c r="J16" s="343">
        <v>72776</v>
      </c>
      <c r="K16" s="341">
        <v>71574</v>
      </c>
      <c r="L16" s="341">
        <f t="shared" si="4"/>
        <v>144350</v>
      </c>
      <c r="M16" s="342">
        <f t="shared" si="5"/>
        <v>0.028939744784931686</v>
      </c>
      <c r="N16" s="343">
        <v>70336</v>
      </c>
      <c r="O16" s="341">
        <v>69869</v>
      </c>
      <c r="P16" s="341">
        <f t="shared" si="6"/>
        <v>140205</v>
      </c>
      <c r="Q16" s="344">
        <f t="shared" si="7"/>
        <v>0.0295638529296387</v>
      </c>
    </row>
    <row r="17" spans="1:17" ht="18.75" customHeight="1">
      <c r="A17" s="339" t="s">
        <v>75</v>
      </c>
      <c r="B17" s="340">
        <v>6500</v>
      </c>
      <c r="C17" s="341">
        <v>7061</v>
      </c>
      <c r="D17" s="341">
        <f t="shared" si="0"/>
        <v>13561</v>
      </c>
      <c r="E17" s="342">
        <f t="shared" si="1"/>
        <v>0.029740013377633035</v>
      </c>
      <c r="F17" s="343">
        <v>5746</v>
      </c>
      <c r="G17" s="341">
        <v>5677</v>
      </c>
      <c r="H17" s="341">
        <f t="shared" si="2"/>
        <v>11423</v>
      </c>
      <c r="I17" s="342">
        <f t="shared" si="3"/>
        <v>0.18716624354372757</v>
      </c>
      <c r="J17" s="343">
        <v>84724</v>
      </c>
      <c r="K17" s="341">
        <v>85473</v>
      </c>
      <c r="L17" s="341">
        <f t="shared" si="4"/>
        <v>170197</v>
      </c>
      <c r="M17" s="342">
        <f t="shared" si="5"/>
        <v>0.034121633135857414</v>
      </c>
      <c r="N17" s="343">
        <v>32017</v>
      </c>
      <c r="O17" s="341">
        <v>31365</v>
      </c>
      <c r="P17" s="341">
        <f t="shared" si="6"/>
        <v>63382</v>
      </c>
      <c r="Q17" s="344">
        <f t="shared" si="7"/>
        <v>1.6852576441260925</v>
      </c>
    </row>
    <row r="18" spans="1:17" ht="18.75" customHeight="1">
      <c r="A18" s="339" t="s">
        <v>76</v>
      </c>
      <c r="B18" s="340">
        <v>5701</v>
      </c>
      <c r="C18" s="341">
        <v>7697</v>
      </c>
      <c r="D18" s="341">
        <f t="shared" si="0"/>
        <v>13398</v>
      </c>
      <c r="E18" s="342">
        <f t="shared" si="1"/>
        <v>0.029382545478469687</v>
      </c>
      <c r="F18" s="343">
        <v>5698</v>
      </c>
      <c r="G18" s="341">
        <v>7453</v>
      </c>
      <c r="H18" s="341">
        <f t="shared" si="2"/>
        <v>13151</v>
      </c>
      <c r="I18" s="342">
        <f t="shared" si="3"/>
        <v>0.018781841685042933</v>
      </c>
      <c r="J18" s="343">
        <v>77546</v>
      </c>
      <c r="K18" s="341">
        <v>73657</v>
      </c>
      <c r="L18" s="341">
        <f t="shared" si="4"/>
        <v>151203</v>
      </c>
      <c r="M18" s="342">
        <f t="shared" si="5"/>
        <v>0.030313655910744895</v>
      </c>
      <c r="N18" s="343">
        <v>81433</v>
      </c>
      <c r="O18" s="341">
        <v>77894</v>
      </c>
      <c r="P18" s="341">
        <f t="shared" si="6"/>
        <v>159327</v>
      </c>
      <c r="Q18" s="344">
        <f t="shared" si="7"/>
        <v>-0.05098947447701896</v>
      </c>
    </row>
    <row r="19" spans="1:17" ht="18.75" customHeight="1">
      <c r="A19" s="339" t="s">
        <v>77</v>
      </c>
      <c r="B19" s="340">
        <v>4966</v>
      </c>
      <c r="C19" s="341">
        <v>5351</v>
      </c>
      <c r="D19" s="341">
        <f t="shared" si="0"/>
        <v>10317</v>
      </c>
      <c r="E19" s="342">
        <f t="shared" si="1"/>
        <v>0.02262574426790355</v>
      </c>
      <c r="F19" s="343">
        <v>5147</v>
      </c>
      <c r="G19" s="341">
        <v>5176</v>
      </c>
      <c r="H19" s="341">
        <f t="shared" si="2"/>
        <v>10323</v>
      </c>
      <c r="I19" s="342">
        <f t="shared" si="3"/>
        <v>-0.0005812263876779911</v>
      </c>
      <c r="J19" s="343">
        <v>46707</v>
      </c>
      <c r="K19" s="341">
        <v>43038</v>
      </c>
      <c r="L19" s="341">
        <f t="shared" si="4"/>
        <v>89745</v>
      </c>
      <c r="M19" s="342">
        <f t="shared" si="5"/>
        <v>0.01799236159143536</v>
      </c>
      <c r="N19" s="343">
        <v>59171</v>
      </c>
      <c r="O19" s="341">
        <v>56283</v>
      </c>
      <c r="P19" s="341">
        <f t="shared" si="6"/>
        <v>115454</v>
      </c>
      <c r="Q19" s="344">
        <f t="shared" si="7"/>
        <v>-0.22267742997211015</v>
      </c>
    </row>
    <row r="20" spans="1:17" ht="18.75" customHeight="1">
      <c r="A20" s="339" t="s">
        <v>78</v>
      </c>
      <c r="B20" s="340">
        <v>4463</v>
      </c>
      <c r="C20" s="341">
        <v>5448</v>
      </c>
      <c r="D20" s="341">
        <f t="shared" si="0"/>
        <v>9911</v>
      </c>
      <c r="E20" s="342">
        <f t="shared" si="1"/>
        <v>0.021735364101889317</v>
      </c>
      <c r="F20" s="343">
        <v>3604</v>
      </c>
      <c r="G20" s="341">
        <v>4151</v>
      </c>
      <c r="H20" s="341">
        <f t="shared" si="2"/>
        <v>7755</v>
      </c>
      <c r="I20" s="342">
        <f t="shared" si="3"/>
        <v>0.2780141843971631</v>
      </c>
      <c r="J20" s="343">
        <v>67211</v>
      </c>
      <c r="K20" s="341">
        <v>63047</v>
      </c>
      <c r="L20" s="341">
        <f t="shared" si="4"/>
        <v>130258</v>
      </c>
      <c r="M20" s="342">
        <f t="shared" si="5"/>
        <v>0.026114536031836725</v>
      </c>
      <c r="N20" s="343">
        <v>48903</v>
      </c>
      <c r="O20" s="341">
        <v>46399</v>
      </c>
      <c r="P20" s="341">
        <f t="shared" si="6"/>
        <v>95302</v>
      </c>
      <c r="Q20" s="344">
        <f t="shared" si="7"/>
        <v>0.366791882646744</v>
      </c>
    </row>
    <row r="21" spans="1:17" ht="18.75" customHeight="1">
      <c r="A21" s="339" t="s">
        <v>79</v>
      </c>
      <c r="B21" s="340">
        <v>3790</v>
      </c>
      <c r="C21" s="341">
        <v>3899</v>
      </c>
      <c r="D21" s="341">
        <f t="shared" si="0"/>
        <v>7689</v>
      </c>
      <c r="E21" s="342">
        <f t="shared" si="1"/>
        <v>0.016862396789368073</v>
      </c>
      <c r="F21" s="343"/>
      <c r="G21" s="341"/>
      <c r="H21" s="341">
        <f t="shared" si="2"/>
        <v>0</v>
      </c>
      <c r="I21" s="342"/>
      <c r="J21" s="343">
        <v>36883</v>
      </c>
      <c r="K21" s="341">
        <v>35156</v>
      </c>
      <c r="L21" s="341">
        <f t="shared" si="4"/>
        <v>72039</v>
      </c>
      <c r="M21" s="342">
        <f t="shared" si="5"/>
        <v>0.01444260668210387</v>
      </c>
      <c r="N21" s="343"/>
      <c r="O21" s="341"/>
      <c r="P21" s="341">
        <f t="shared" si="6"/>
        <v>0</v>
      </c>
      <c r="Q21" s="344"/>
    </row>
    <row r="22" spans="1:17" ht="18.75" customHeight="1">
      <c r="A22" s="339" t="s">
        <v>80</v>
      </c>
      <c r="B22" s="340">
        <v>3612</v>
      </c>
      <c r="C22" s="341">
        <v>3855</v>
      </c>
      <c r="D22" s="341">
        <f t="shared" si="0"/>
        <v>7467</v>
      </c>
      <c r="E22" s="342">
        <f t="shared" si="1"/>
        <v>0.016375538669035166</v>
      </c>
      <c r="F22" s="343">
        <v>3216</v>
      </c>
      <c r="G22" s="341">
        <v>3869</v>
      </c>
      <c r="H22" s="341">
        <f t="shared" si="2"/>
        <v>7085</v>
      </c>
      <c r="I22" s="342">
        <f aca="true" t="shared" si="8" ref="I22:I32">(D22/H22-1)</f>
        <v>0.053916725476358396</v>
      </c>
      <c r="J22" s="343">
        <v>36446</v>
      </c>
      <c r="K22" s="341">
        <v>38829</v>
      </c>
      <c r="L22" s="341">
        <f t="shared" si="4"/>
        <v>75275</v>
      </c>
      <c r="M22" s="342">
        <f t="shared" si="5"/>
        <v>0.015091370202187272</v>
      </c>
      <c r="N22" s="343">
        <v>37598</v>
      </c>
      <c r="O22" s="341">
        <v>42724</v>
      </c>
      <c r="P22" s="341">
        <f t="shared" si="6"/>
        <v>80322</v>
      </c>
      <c r="Q22" s="344">
        <f aca="true" t="shared" si="9" ref="Q22:Q32">(L22/P22-1)</f>
        <v>-0.06283459077214215</v>
      </c>
    </row>
    <row r="23" spans="1:17" ht="18.75" customHeight="1">
      <c r="A23" s="339" t="s">
        <v>49</v>
      </c>
      <c r="B23" s="340">
        <v>3210</v>
      </c>
      <c r="C23" s="341">
        <v>3100</v>
      </c>
      <c r="D23" s="341">
        <f t="shared" si="0"/>
        <v>6310</v>
      </c>
      <c r="E23" s="342">
        <f t="shared" si="1"/>
        <v>0.013838174501354212</v>
      </c>
      <c r="F23" s="343">
        <v>2693</v>
      </c>
      <c r="G23" s="341">
        <v>3033</v>
      </c>
      <c r="H23" s="341">
        <f t="shared" si="2"/>
        <v>5726</v>
      </c>
      <c r="I23" s="342">
        <f t="shared" si="8"/>
        <v>0.10199091861683551</v>
      </c>
      <c r="J23" s="343">
        <v>32220</v>
      </c>
      <c r="K23" s="341">
        <v>31872</v>
      </c>
      <c r="L23" s="341">
        <f t="shared" si="4"/>
        <v>64092</v>
      </c>
      <c r="M23" s="342">
        <f t="shared" si="5"/>
        <v>0.012849366974408324</v>
      </c>
      <c r="N23" s="343">
        <v>33130</v>
      </c>
      <c r="O23" s="341">
        <v>32418</v>
      </c>
      <c r="P23" s="341">
        <f t="shared" si="6"/>
        <v>65548</v>
      </c>
      <c r="Q23" s="344">
        <f t="shared" si="9"/>
        <v>-0.022212729602733905</v>
      </c>
    </row>
    <row r="24" spans="1:17" ht="18.75" customHeight="1">
      <c r="A24" s="339" t="s">
        <v>81</v>
      </c>
      <c r="B24" s="340">
        <v>2261</v>
      </c>
      <c r="C24" s="341">
        <v>2227</v>
      </c>
      <c r="D24" s="341">
        <f t="shared" si="0"/>
        <v>4488</v>
      </c>
      <c r="E24" s="342">
        <f t="shared" si="1"/>
        <v>0.009842429027270633</v>
      </c>
      <c r="F24" s="343">
        <v>2502</v>
      </c>
      <c r="G24" s="341">
        <v>2673</v>
      </c>
      <c r="H24" s="341">
        <f t="shared" si="2"/>
        <v>5175</v>
      </c>
      <c r="I24" s="342">
        <f t="shared" si="8"/>
        <v>-0.13275362318840578</v>
      </c>
      <c r="J24" s="343">
        <v>27584</v>
      </c>
      <c r="K24" s="341">
        <v>27187</v>
      </c>
      <c r="L24" s="341">
        <f t="shared" si="4"/>
        <v>54771</v>
      </c>
      <c r="M24" s="342">
        <f t="shared" si="5"/>
        <v>0.010980663398791087</v>
      </c>
      <c r="N24" s="343">
        <v>36172</v>
      </c>
      <c r="O24" s="341">
        <v>35760</v>
      </c>
      <c r="P24" s="341">
        <f t="shared" si="6"/>
        <v>71932</v>
      </c>
      <c r="Q24" s="344">
        <f t="shared" si="9"/>
        <v>-0.23857254073291445</v>
      </c>
    </row>
    <row r="25" spans="1:17" ht="18.75" customHeight="1">
      <c r="A25" s="339" t="s">
        <v>82</v>
      </c>
      <c r="B25" s="340">
        <v>2159</v>
      </c>
      <c r="C25" s="341">
        <v>2237</v>
      </c>
      <c r="D25" s="341">
        <f t="shared" si="0"/>
        <v>4396</v>
      </c>
      <c r="E25" s="342">
        <f t="shared" si="1"/>
        <v>0.00964066800442997</v>
      </c>
      <c r="F25" s="343">
        <v>2155</v>
      </c>
      <c r="G25" s="341">
        <v>2182</v>
      </c>
      <c r="H25" s="341">
        <f t="shared" si="2"/>
        <v>4337</v>
      </c>
      <c r="I25" s="342">
        <f t="shared" si="8"/>
        <v>0.013603873645376963</v>
      </c>
      <c r="J25" s="343">
        <v>16323</v>
      </c>
      <c r="K25" s="341">
        <v>16971</v>
      </c>
      <c r="L25" s="341">
        <f t="shared" si="4"/>
        <v>33294</v>
      </c>
      <c r="M25" s="342">
        <f t="shared" si="5"/>
        <v>0.0066748864764081435</v>
      </c>
      <c r="N25" s="343">
        <v>27042</v>
      </c>
      <c r="O25" s="341">
        <v>26721</v>
      </c>
      <c r="P25" s="341">
        <f t="shared" si="6"/>
        <v>53763</v>
      </c>
      <c r="Q25" s="344">
        <f t="shared" si="9"/>
        <v>-0.38072652195748</v>
      </c>
    </row>
    <row r="26" spans="1:17" ht="18.75" customHeight="1">
      <c r="A26" s="339" t="s">
        <v>83</v>
      </c>
      <c r="B26" s="340">
        <v>1531</v>
      </c>
      <c r="C26" s="341">
        <v>2074</v>
      </c>
      <c r="D26" s="341">
        <f t="shared" si="0"/>
        <v>3605</v>
      </c>
      <c r="E26" s="342">
        <f t="shared" si="1"/>
        <v>0.007905961818919482</v>
      </c>
      <c r="F26" s="343">
        <v>1584</v>
      </c>
      <c r="G26" s="341">
        <v>2127</v>
      </c>
      <c r="H26" s="341">
        <f t="shared" si="2"/>
        <v>3711</v>
      </c>
      <c r="I26" s="342">
        <f t="shared" si="8"/>
        <v>-0.028563729452977582</v>
      </c>
      <c r="J26" s="343">
        <v>25988</v>
      </c>
      <c r="K26" s="341">
        <v>22057</v>
      </c>
      <c r="L26" s="341">
        <f t="shared" si="4"/>
        <v>48045</v>
      </c>
      <c r="M26" s="342">
        <f t="shared" si="5"/>
        <v>0.009632213634860012</v>
      </c>
      <c r="N26" s="343">
        <v>26649</v>
      </c>
      <c r="O26" s="341">
        <v>21508</v>
      </c>
      <c r="P26" s="341">
        <f t="shared" si="6"/>
        <v>48157</v>
      </c>
      <c r="Q26" s="344">
        <f t="shared" si="9"/>
        <v>-0.0023257262703241244</v>
      </c>
    </row>
    <row r="27" spans="1:17" ht="18.75" customHeight="1">
      <c r="A27" s="339" t="s">
        <v>84</v>
      </c>
      <c r="B27" s="340">
        <v>751</v>
      </c>
      <c r="C27" s="341">
        <v>1796</v>
      </c>
      <c r="D27" s="341">
        <f t="shared" si="0"/>
        <v>2547</v>
      </c>
      <c r="E27" s="342">
        <f t="shared" si="1"/>
        <v>0.00558571005625185</v>
      </c>
      <c r="F27" s="343">
        <v>1799</v>
      </c>
      <c r="G27" s="341">
        <v>3379</v>
      </c>
      <c r="H27" s="341">
        <f t="shared" si="2"/>
        <v>5178</v>
      </c>
      <c r="I27" s="342">
        <f t="shared" si="8"/>
        <v>-0.5081112398609502</v>
      </c>
      <c r="J27" s="343">
        <v>22354</v>
      </c>
      <c r="K27" s="341">
        <v>19889</v>
      </c>
      <c r="L27" s="341">
        <f t="shared" si="4"/>
        <v>42243</v>
      </c>
      <c r="M27" s="342">
        <f t="shared" si="5"/>
        <v>0.00846901031485881</v>
      </c>
      <c r="N27" s="343">
        <v>34330</v>
      </c>
      <c r="O27" s="341">
        <v>24113</v>
      </c>
      <c r="P27" s="341">
        <f t="shared" si="6"/>
        <v>58443</v>
      </c>
      <c r="Q27" s="344">
        <f t="shared" si="9"/>
        <v>-0.27719316256865667</v>
      </c>
    </row>
    <row r="28" spans="1:17" ht="18.75" customHeight="1">
      <c r="A28" s="339" t="s">
        <v>85</v>
      </c>
      <c r="B28" s="340">
        <v>1015</v>
      </c>
      <c r="C28" s="341">
        <v>1164</v>
      </c>
      <c r="D28" s="341">
        <f t="shared" si="0"/>
        <v>2179</v>
      </c>
      <c r="E28" s="342">
        <f t="shared" si="1"/>
        <v>0.004778665964889196</v>
      </c>
      <c r="F28" s="343">
        <v>568</v>
      </c>
      <c r="G28" s="341">
        <v>589</v>
      </c>
      <c r="H28" s="341">
        <f t="shared" si="2"/>
        <v>1157</v>
      </c>
      <c r="I28" s="342">
        <f t="shared" si="8"/>
        <v>0.8833189282627485</v>
      </c>
      <c r="J28" s="343">
        <v>9280</v>
      </c>
      <c r="K28" s="341">
        <v>8749</v>
      </c>
      <c r="L28" s="341">
        <f t="shared" si="4"/>
        <v>18029</v>
      </c>
      <c r="M28" s="342">
        <f t="shared" si="5"/>
        <v>0.003614510971441173</v>
      </c>
      <c r="N28" s="343">
        <v>12201</v>
      </c>
      <c r="O28" s="341">
        <v>11158</v>
      </c>
      <c r="P28" s="341">
        <f t="shared" si="6"/>
        <v>23359</v>
      </c>
      <c r="Q28" s="344">
        <f t="shared" si="9"/>
        <v>-0.2281775760948671</v>
      </c>
    </row>
    <row r="29" spans="1:17" ht="18.75" customHeight="1">
      <c r="A29" s="339" t="s">
        <v>86</v>
      </c>
      <c r="B29" s="340">
        <v>1102</v>
      </c>
      <c r="C29" s="341">
        <v>890</v>
      </c>
      <c r="D29" s="341">
        <f t="shared" si="0"/>
        <v>1992</v>
      </c>
      <c r="E29" s="342">
        <f t="shared" si="1"/>
        <v>0.004368564755419586</v>
      </c>
      <c r="F29" s="343">
        <v>2582</v>
      </c>
      <c r="G29" s="341">
        <v>2615</v>
      </c>
      <c r="H29" s="341">
        <f t="shared" si="2"/>
        <v>5197</v>
      </c>
      <c r="I29" s="342">
        <f t="shared" si="8"/>
        <v>-0.6167019434289013</v>
      </c>
      <c r="J29" s="343">
        <v>16231</v>
      </c>
      <c r="K29" s="341">
        <v>16491</v>
      </c>
      <c r="L29" s="341">
        <f t="shared" si="4"/>
        <v>32722</v>
      </c>
      <c r="M29" s="342">
        <f t="shared" si="5"/>
        <v>0.006560210106356319</v>
      </c>
      <c r="N29" s="343">
        <v>27860</v>
      </c>
      <c r="O29" s="341">
        <v>29289</v>
      </c>
      <c r="P29" s="341">
        <f t="shared" si="6"/>
        <v>57149</v>
      </c>
      <c r="Q29" s="344">
        <f t="shared" si="9"/>
        <v>-0.4274265516456981</v>
      </c>
    </row>
    <row r="30" spans="1:17" ht="18.75" customHeight="1">
      <c r="A30" s="339" t="s">
        <v>87</v>
      </c>
      <c r="B30" s="340">
        <v>345</v>
      </c>
      <c r="C30" s="341">
        <v>315</v>
      </c>
      <c r="D30" s="341">
        <f t="shared" si="0"/>
        <v>660</v>
      </c>
      <c r="E30" s="342">
        <f t="shared" si="1"/>
        <v>0.001447416033422152</v>
      </c>
      <c r="F30" s="343">
        <v>577</v>
      </c>
      <c r="G30" s="341">
        <v>546</v>
      </c>
      <c r="H30" s="341">
        <f t="shared" si="2"/>
        <v>1123</v>
      </c>
      <c r="I30" s="342">
        <f t="shared" si="8"/>
        <v>-0.4122885129118433</v>
      </c>
      <c r="J30" s="343">
        <v>4203</v>
      </c>
      <c r="K30" s="341">
        <v>4352</v>
      </c>
      <c r="L30" s="341">
        <f t="shared" si="4"/>
        <v>8555</v>
      </c>
      <c r="M30" s="342">
        <f t="shared" si="5"/>
        <v>0.0017151334716667167</v>
      </c>
      <c r="N30" s="343">
        <v>6589</v>
      </c>
      <c r="O30" s="341">
        <v>6816</v>
      </c>
      <c r="P30" s="341">
        <f t="shared" si="6"/>
        <v>13405</v>
      </c>
      <c r="Q30" s="344">
        <f t="shared" si="9"/>
        <v>-0.3618052965311451</v>
      </c>
    </row>
    <row r="31" spans="1:17" ht="18.75" customHeight="1">
      <c r="A31" s="339" t="s">
        <v>88</v>
      </c>
      <c r="B31" s="340">
        <v>279</v>
      </c>
      <c r="C31" s="341">
        <v>350</v>
      </c>
      <c r="D31" s="341">
        <f t="shared" si="0"/>
        <v>629</v>
      </c>
      <c r="E31" s="342">
        <f t="shared" si="1"/>
        <v>0.0013794313409432328</v>
      </c>
      <c r="F31" s="343">
        <v>441</v>
      </c>
      <c r="G31" s="341">
        <v>443</v>
      </c>
      <c r="H31" s="341">
        <f t="shared" si="2"/>
        <v>884</v>
      </c>
      <c r="I31" s="342">
        <f t="shared" si="8"/>
        <v>-0.28846153846153844</v>
      </c>
      <c r="J31" s="343">
        <v>5452</v>
      </c>
      <c r="K31" s="341">
        <v>5779</v>
      </c>
      <c r="L31" s="341">
        <f t="shared" si="4"/>
        <v>11231</v>
      </c>
      <c r="M31" s="342">
        <f t="shared" si="5"/>
        <v>0.002251626419671408</v>
      </c>
      <c r="N31" s="343">
        <v>6492</v>
      </c>
      <c r="O31" s="341">
        <v>6656</v>
      </c>
      <c r="P31" s="341">
        <f t="shared" si="6"/>
        <v>13148</v>
      </c>
      <c r="Q31" s="344">
        <f t="shared" si="9"/>
        <v>-0.1458016428354122</v>
      </c>
    </row>
    <row r="32" spans="1:17" ht="18.75" customHeight="1" thickBot="1">
      <c r="A32" s="345" t="s">
        <v>89</v>
      </c>
      <c r="B32" s="346">
        <v>322</v>
      </c>
      <c r="C32" s="347">
        <v>287</v>
      </c>
      <c r="D32" s="347">
        <f t="shared" si="0"/>
        <v>609</v>
      </c>
      <c r="E32" s="348">
        <f t="shared" si="1"/>
        <v>0.0013355702490213494</v>
      </c>
      <c r="F32" s="349">
        <v>250</v>
      </c>
      <c r="G32" s="347">
        <v>183</v>
      </c>
      <c r="H32" s="347">
        <f t="shared" si="2"/>
        <v>433</v>
      </c>
      <c r="I32" s="348">
        <f t="shared" si="8"/>
        <v>0.40646651270207856</v>
      </c>
      <c r="J32" s="349">
        <v>3747</v>
      </c>
      <c r="K32" s="347">
        <v>3528</v>
      </c>
      <c r="L32" s="347">
        <f t="shared" si="4"/>
        <v>7275</v>
      </c>
      <c r="M32" s="348">
        <f t="shared" si="5"/>
        <v>0.0014585150212010946</v>
      </c>
      <c r="N32" s="349">
        <v>3217</v>
      </c>
      <c r="O32" s="347">
        <v>2626</v>
      </c>
      <c r="P32" s="347">
        <f t="shared" si="6"/>
        <v>5843</v>
      </c>
      <c r="Q32" s="350">
        <f t="shared" si="9"/>
        <v>0.24507958240629812</v>
      </c>
    </row>
    <row r="33" spans="1:17" ht="14.25">
      <c r="A33" s="351" t="s">
        <v>90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</row>
    <row r="34" ht="14.25">
      <c r="A34" s="351" t="s">
        <v>66</v>
      </c>
    </row>
  </sheetData>
  <sheetProtection/>
  <mergeCells count="13">
    <mergeCell ref="J5:L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</mergeCells>
  <conditionalFormatting sqref="Q33:Q65536 I33:I65536 Q3:Q6 I3:I6">
    <cfRule type="cellIs" priority="1" dxfId="0" operator="lessThan" stopIfTrue="1">
      <formula>0</formula>
    </cfRule>
  </conditionalFormatting>
  <conditionalFormatting sqref="Q7:Q32 I7:I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25.57421875" style="300" customWidth="1"/>
    <col min="2" max="2" width="8.140625" style="300" customWidth="1"/>
    <col min="3" max="3" width="9.140625" style="300" customWidth="1"/>
    <col min="4" max="4" width="8.140625" style="300" customWidth="1"/>
    <col min="5" max="5" width="10.7109375" style="300" customWidth="1"/>
    <col min="6" max="6" width="8.7109375" style="300" customWidth="1"/>
    <col min="7" max="7" width="9.00390625" style="300" customWidth="1"/>
    <col min="8" max="8" width="8.140625" style="300" customWidth="1"/>
    <col min="9" max="9" width="9.57421875" style="300" customWidth="1"/>
    <col min="10" max="11" width="9.7109375" style="300" customWidth="1"/>
    <col min="12" max="12" width="10.140625" style="300" customWidth="1"/>
    <col min="13" max="13" width="10.00390625" style="300" customWidth="1"/>
    <col min="14" max="14" width="10.140625" style="300" customWidth="1"/>
    <col min="15" max="15" width="9.8515625" style="300" customWidth="1"/>
    <col min="16" max="16" width="9.28125" style="300" customWidth="1"/>
    <col min="17" max="17" width="9.421875" style="300" customWidth="1"/>
    <col min="18" max="16384" width="9.140625" style="300" customWidth="1"/>
  </cols>
  <sheetData>
    <row r="1" spans="16:17" ht="18.75" thickBot="1">
      <c r="P1" s="234" t="s">
        <v>0</v>
      </c>
      <c r="Q1" s="235"/>
    </row>
    <row r="2" ht="6" customHeight="1" thickBot="1"/>
    <row r="3" spans="1:17" ht="25.5" customHeight="1" thickBot="1" thickTop="1">
      <c r="A3" s="353" t="s">
        <v>91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</row>
    <row r="4" spans="1:17" ht="18.75" customHeight="1" thickBot="1">
      <c r="A4" s="356" t="s">
        <v>68</v>
      </c>
      <c r="B4" s="308" t="s">
        <v>39</v>
      </c>
      <c r="C4" s="306"/>
      <c r="D4" s="306"/>
      <c r="E4" s="306"/>
      <c r="F4" s="306"/>
      <c r="G4" s="306"/>
      <c r="H4" s="306"/>
      <c r="I4" s="307"/>
      <c r="J4" s="308" t="s">
        <v>40</v>
      </c>
      <c r="K4" s="306"/>
      <c r="L4" s="306"/>
      <c r="M4" s="306"/>
      <c r="N4" s="306"/>
      <c r="O4" s="306"/>
      <c r="P4" s="306"/>
      <c r="Q4" s="357"/>
    </row>
    <row r="5" spans="1:17" s="360" customFormat="1" ht="26.25" customHeight="1">
      <c r="A5" s="358"/>
      <c r="B5" s="314" t="s">
        <v>41</v>
      </c>
      <c r="C5" s="311"/>
      <c r="D5" s="312"/>
      <c r="E5" s="313" t="s">
        <v>42</v>
      </c>
      <c r="F5" s="314" t="s">
        <v>43</v>
      </c>
      <c r="G5" s="311"/>
      <c r="H5" s="312"/>
      <c r="I5" s="315" t="s">
        <v>44</v>
      </c>
      <c r="J5" s="314" t="s">
        <v>45</v>
      </c>
      <c r="K5" s="311"/>
      <c r="L5" s="312"/>
      <c r="M5" s="313" t="s">
        <v>42</v>
      </c>
      <c r="N5" s="314" t="s">
        <v>46</v>
      </c>
      <c r="O5" s="311"/>
      <c r="P5" s="312"/>
      <c r="Q5" s="359" t="s">
        <v>44</v>
      </c>
    </row>
    <row r="6" spans="1:17" s="317" customFormat="1" ht="15" customHeight="1" thickBot="1">
      <c r="A6" s="361"/>
      <c r="B6" s="322" t="s">
        <v>14</v>
      </c>
      <c r="C6" s="323" t="s">
        <v>15</v>
      </c>
      <c r="D6" s="323" t="s">
        <v>13</v>
      </c>
      <c r="E6" s="362"/>
      <c r="F6" s="322" t="s">
        <v>14</v>
      </c>
      <c r="G6" s="323" t="s">
        <v>15</v>
      </c>
      <c r="H6" s="323" t="s">
        <v>13</v>
      </c>
      <c r="I6" s="324"/>
      <c r="J6" s="322" t="s">
        <v>14</v>
      </c>
      <c r="K6" s="323" t="s">
        <v>15</v>
      </c>
      <c r="L6" s="323" t="s">
        <v>13</v>
      </c>
      <c r="M6" s="362"/>
      <c r="N6" s="322" t="s">
        <v>14</v>
      </c>
      <c r="O6" s="323" t="s">
        <v>15</v>
      </c>
      <c r="P6" s="323" t="s">
        <v>13</v>
      </c>
      <c r="Q6" s="363"/>
    </row>
    <row r="7" spans="1:17" s="370" customFormat="1" ht="18.75" customHeight="1" thickBot="1" thickTop="1">
      <c r="A7" s="364" t="s">
        <v>4</v>
      </c>
      <c r="B7" s="365">
        <f>SUM(B8:B38)</f>
        <v>24287.879000000004</v>
      </c>
      <c r="C7" s="366">
        <f>SUM(C8:C38)</f>
        <v>15747.069999999996</v>
      </c>
      <c r="D7" s="367">
        <f aca="true" t="shared" si="0" ref="D7:D38">C7+B7</f>
        <v>40034.949</v>
      </c>
      <c r="E7" s="368">
        <f aca="true" t="shared" si="1" ref="E7:E38">(D7/$D$7)</f>
        <v>1</v>
      </c>
      <c r="F7" s="365">
        <f>SUM(F8:F38)</f>
        <v>23934.811999999987</v>
      </c>
      <c r="G7" s="366">
        <f>SUM(G8:G38)</f>
        <v>15866.594</v>
      </c>
      <c r="H7" s="367">
        <f aca="true" t="shared" si="2" ref="H7:H38">G7+F7</f>
        <v>39801.40599999999</v>
      </c>
      <c r="I7" s="368">
        <f>(D7/H7-1)</f>
        <v>0.005867707286521862</v>
      </c>
      <c r="J7" s="365">
        <f>SUM(J8:J38)</f>
        <v>260403.474</v>
      </c>
      <c r="K7" s="366">
        <f>SUM(K8:K38)</f>
        <v>141156.47699999996</v>
      </c>
      <c r="L7" s="366">
        <f aca="true" t="shared" si="3" ref="L7:L38">K7+J7</f>
        <v>401559.95099999994</v>
      </c>
      <c r="M7" s="368">
        <f aca="true" t="shared" si="4" ref="M7:M38">(L7/$L$7)</f>
        <v>1</v>
      </c>
      <c r="N7" s="365">
        <f>SUM(N8:N38)</f>
        <v>291027.3449999999</v>
      </c>
      <c r="O7" s="366">
        <f>SUM(O8:O38)</f>
        <v>174245.942</v>
      </c>
      <c r="P7" s="366">
        <f aca="true" t="shared" si="5" ref="P7:P38">O7+N7</f>
        <v>465273.2869999999</v>
      </c>
      <c r="Q7" s="369">
        <f>(L7/P7-1)</f>
        <v>-0.13693744683003894</v>
      </c>
    </row>
    <row r="8" spans="1:17" ht="18.75" customHeight="1" thickTop="1">
      <c r="A8" s="371" t="s">
        <v>59</v>
      </c>
      <c r="B8" s="372">
        <v>5353.445000000001</v>
      </c>
      <c r="C8" s="373">
        <v>5330.102999999999</v>
      </c>
      <c r="D8" s="373">
        <f t="shared" si="0"/>
        <v>10683.547999999999</v>
      </c>
      <c r="E8" s="374">
        <f t="shared" si="1"/>
        <v>0.2668555416418789</v>
      </c>
      <c r="F8" s="372">
        <v>5324.6539999999995</v>
      </c>
      <c r="G8" s="373">
        <v>4371.14</v>
      </c>
      <c r="H8" s="373">
        <f t="shared" si="2"/>
        <v>9695.794</v>
      </c>
      <c r="I8" s="374">
        <f>(D8/H8-1)</f>
        <v>0.10187448289433543</v>
      </c>
      <c r="J8" s="372">
        <v>55005.72</v>
      </c>
      <c r="K8" s="373">
        <v>42500.335999999974</v>
      </c>
      <c r="L8" s="373">
        <f t="shared" si="3"/>
        <v>97506.05599999998</v>
      </c>
      <c r="M8" s="374">
        <f t="shared" si="4"/>
        <v>0.24281817884772078</v>
      </c>
      <c r="N8" s="372">
        <v>71564.72</v>
      </c>
      <c r="O8" s="373">
        <v>52421.197</v>
      </c>
      <c r="P8" s="373">
        <f t="shared" si="5"/>
        <v>123985.917</v>
      </c>
      <c r="Q8" s="375">
        <f>(L8/P8-1)</f>
        <v>-0.21357152199793805</v>
      </c>
    </row>
    <row r="9" spans="1:17" ht="18.75" customHeight="1">
      <c r="A9" s="371" t="s">
        <v>92</v>
      </c>
      <c r="B9" s="372">
        <v>3321.043</v>
      </c>
      <c r="C9" s="373">
        <v>2036.488</v>
      </c>
      <c r="D9" s="373">
        <f t="shared" si="0"/>
        <v>5357.531</v>
      </c>
      <c r="E9" s="374">
        <f t="shared" si="1"/>
        <v>0.13382135193927686</v>
      </c>
      <c r="F9" s="372"/>
      <c r="G9" s="373"/>
      <c r="H9" s="373">
        <f t="shared" si="2"/>
        <v>0</v>
      </c>
      <c r="I9" s="374"/>
      <c r="J9" s="372">
        <v>19506.376</v>
      </c>
      <c r="K9" s="373">
        <v>10044.508</v>
      </c>
      <c r="L9" s="373">
        <f t="shared" si="3"/>
        <v>29550.884</v>
      </c>
      <c r="M9" s="374">
        <f t="shared" si="4"/>
        <v>0.073590217167847</v>
      </c>
      <c r="N9" s="372"/>
      <c r="O9" s="373"/>
      <c r="P9" s="373">
        <f t="shared" si="5"/>
        <v>0</v>
      </c>
      <c r="Q9" s="375"/>
    </row>
    <row r="10" spans="1:17" ht="18.75" customHeight="1">
      <c r="A10" s="371" t="s">
        <v>93</v>
      </c>
      <c r="B10" s="372">
        <v>3397.61</v>
      </c>
      <c r="C10" s="373">
        <v>1088.742</v>
      </c>
      <c r="D10" s="373">
        <f t="shared" si="0"/>
        <v>4486.352</v>
      </c>
      <c r="E10" s="374">
        <f t="shared" si="1"/>
        <v>0.11206088959923491</v>
      </c>
      <c r="F10" s="372">
        <v>3322.837</v>
      </c>
      <c r="G10" s="373">
        <v>1415.409</v>
      </c>
      <c r="H10" s="373">
        <f t="shared" si="2"/>
        <v>4738.246</v>
      </c>
      <c r="I10" s="374">
        <f aca="true" t="shared" si="6" ref="I10:I38">(D10/H10-1)</f>
        <v>-0.053161866226447585</v>
      </c>
      <c r="J10" s="372">
        <v>42347.596</v>
      </c>
      <c r="K10" s="373">
        <v>11701.606</v>
      </c>
      <c r="L10" s="373">
        <f t="shared" si="3"/>
        <v>54049.202</v>
      </c>
      <c r="M10" s="374">
        <f t="shared" si="4"/>
        <v>0.13459808894139447</v>
      </c>
      <c r="N10" s="372">
        <v>40776.38</v>
      </c>
      <c r="O10" s="373">
        <v>12912.005</v>
      </c>
      <c r="P10" s="373">
        <f t="shared" si="5"/>
        <v>53688.384999999995</v>
      </c>
      <c r="Q10" s="375">
        <f aca="true" t="shared" si="7" ref="Q10:Q38">(L10/P10-1)</f>
        <v>0.006720578389534326</v>
      </c>
    </row>
    <row r="11" spans="1:17" ht="18.75" customHeight="1">
      <c r="A11" s="371" t="s">
        <v>47</v>
      </c>
      <c r="B11" s="372">
        <v>2099.6130000000003</v>
      </c>
      <c r="C11" s="373">
        <v>1792.9710000000002</v>
      </c>
      <c r="D11" s="373">
        <f t="shared" si="0"/>
        <v>3892.5840000000007</v>
      </c>
      <c r="E11" s="374">
        <f t="shared" si="1"/>
        <v>0.0972296480257787</v>
      </c>
      <c r="F11" s="372">
        <v>1887.089</v>
      </c>
      <c r="G11" s="373">
        <v>1838.7220000000002</v>
      </c>
      <c r="H11" s="373">
        <f t="shared" si="2"/>
        <v>3725.811</v>
      </c>
      <c r="I11" s="374">
        <f t="shared" si="6"/>
        <v>0.04476152977163905</v>
      </c>
      <c r="J11" s="372">
        <v>18096.57</v>
      </c>
      <c r="K11" s="373">
        <v>14745.424999999997</v>
      </c>
      <c r="L11" s="373">
        <f t="shared" si="3"/>
        <v>32841.994999999995</v>
      </c>
      <c r="M11" s="374">
        <f t="shared" si="4"/>
        <v>0.08178603199401227</v>
      </c>
      <c r="N11" s="372">
        <v>20754.441999999995</v>
      </c>
      <c r="O11" s="373">
        <v>16877.726</v>
      </c>
      <c r="P11" s="373">
        <f t="shared" si="5"/>
        <v>37632.16799999999</v>
      </c>
      <c r="Q11" s="375">
        <f t="shared" si="7"/>
        <v>-0.12728931801112275</v>
      </c>
    </row>
    <row r="12" spans="1:17" ht="18.75" customHeight="1">
      <c r="A12" s="371" t="s">
        <v>57</v>
      </c>
      <c r="B12" s="372">
        <v>1839.013</v>
      </c>
      <c r="C12" s="373">
        <v>1569.105</v>
      </c>
      <c r="D12" s="373">
        <f t="shared" si="0"/>
        <v>3408.118</v>
      </c>
      <c r="E12" s="374">
        <f t="shared" si="1"/>
        <v>0.08512857103926871</v>
      </c>
      <c r="F12" s="372">
        <v>3260.879</v>
      </c>
      <c r="G12" s="373">
        <v>2696.3379999999997</v>
      </c>
      <c r="H12" s="373">
        <f t="shared" si="2"/>
        <v>5957.217</v>
      </c>
      <c r="I12" s="374">
        <f t="shared" si="6"/>
        <v>-0.4279009812803529</v>
      </c>
      <c r="J12" s="372">
        <v>18421.163999999986</v>
      </c>
      <c r="K12" s="373">
        <v>13462.136999999999</v>
      </c>
      <c r="L12" s="373">
        <f t="shared" si="3"/>
        <v>31883.300999999985</v>
      </c>
      <c r="M12" s="374">
        <f t="shared" si="4"/>
        <v>0.07939860765646918</v>
      </c>
      <c r="N12" s="372">
        <v>41500.089</v>
      </c>
      <c r="O12" s="373">
        <v>28085.85099999999</v>
      </c>
      <c r="P12" s="373">
        <f t="shared" si="5"/>
        <v>69585.93999999999</v>
      </c>
      <c r="Q12" s="375">
        <f t="shared" si="7"/>
        <v>-0.5418140359963523</v>
      </c>
    </row>
    <row r="13" spans="1:17" ht="18.75" customHeight="1">
      <c r="A13" s="371" t="s">
        <v>94</v>
      </c>
      <c r="B13" s="372">
        <v>1732.794</v>
      </c>
      <c r="C13" s="373">
        <v>855.882</v>
      </c>
      <c r="D13" s="373">
        <f t="shared" si="0"/>
        <v>2588.676</v>
      </c>
      <c r="E13" s="374">
        <f t="shared" si="1"/>
        <v>0.06466040458800135</v>
      </c>
      <c r="F13" s="372">
        <v>1789.0610000000001</v>
      </c>
      <c r="G13" s="373">
        <v>892.98</v>
      </c>
      <c r="H13" s="373">
        <f t="shared" si="2"/>
        <v>2682.041</v>
      </c>
      <c r="I13" s="374">
        <f t="shared" si="6"/>
        <v>-0.03481117551894253</v>
      </c>
      <c r="J13" s="372">
        <v>20296.425000000003</v>
      </c>
      <c r="K13" s="373">
        <v>7306.365999999999</v>
      </c>
      <c r="L13" s="373">
        <f t="shared" si="3"/>
        <v>27602.791</v>
      </c>
      <c r="M13" s="374">
        <f t="shared" si="4"/>
        <v>0.06873890419415855</v>
      </c>
      <c r="N13" s="372">
        <v>13069.331</v>
      </c>
      <c r="O13" s="373">
        <v>8714.980999999996</v>
      </c>
      <c r="P13" s="373">
        <f t="shared" si="5"/>
        <v>21784.311999999998</v>
      </c>
      <c r="Q13" s="375">
        <f t="shared" si="7"/>
        <v>0.26709491674559205</v>
      </c>
    </row>
    <row r="14" spans="1:17" ht="18.75" customHeight="1">
      <c r="A14" s="371" t="s">
        <v>95</v>
      </c>
      <c r="B14" s="372">
        <v>1789.627</v>
      </c>
      <c r="C14" s="373">
        <v>394.728</v>
      </c>
      <c r="D14" s="373">
        <f t="shared" si="0"/>
        <v>2184.355</v>
      </c>
      <c r="E14" s="374">
        <f t="shared" si="1"/>
        <v>0.054561203512461076</v>
      </c>
      <c r="F14" s="372">
        <v>3303.394</v>
      </c>
      <c r="G14" s="373">
        <v>1666.813</v>
      </c>
      <c r="H14" s="373">
        <f t="shared" si="2"/>
        <v>4970.207</v>
      </c>
      <c r="I14" s="374">
        <f t="shared" si="6"/>
        <v>-0.5605102564138678</v>
      </c>
      <c r="J14" s="372">
        <v>33097.586</v>
      </c>
      <c r="K14" s="373">
        <v>11347.876</v>
      </c>
      <c r="L14" s="373">
        <f t="shared" si="3"/>
        <v>44445.462</v>
      </c>
      <c r="M14" s="374">
        <f t="shared" si="4"/>
        <v>0.11068200872452046</v>
      </c>
      <c r="N14" s="372">
        <v>43844.36599999999</v>
      </c>
      <c r="O14" s="373">
        <v>18367.952999999998</v>
      </c>
      <c r="P14" s="373">
        <f t="shared" si="5"/>
        <v>62212.31899999999</v>
      </c>
      <c r="Q14" s="375">
        <f t="shared" si="7"/>
        <v>-0.2855842264937912</v>
      </c>
    </row>
    <row r="15" spans="1:17" ht="18.75" customHeight="1">
      <c r="A15" s="371" t="s">
        <v>96</v>
      </c>
      <c r="B15" s="372">
        <v>1135.505</v>
      </c>
      <c r="C15" s="373">
        <v>462.70799999999997</v>
      </c>
      <c r="D15" s="373">
        <f t="shared" si="0"/>
        <v>1598.2130000000002</v>
      </c>
      <c r="E15" s="374">
        <f t="shared" si="1"/>
        <v>0.039920445508747876</v>
      </c>
      <c r="F15" s="372">
        <v>690.595</v>
      </c>
      <c r="G15" s="373">
        <v>469.52699999999993</v>
      </c>
      <c r="H15" s="373">
        <f t="shared" si="2"/>
        <v>1160.1219999999998</v>
      </c>
      <c r="I15" s="374">
        <f t="shared" si="6"/>
        <v>0.37762493944602404</v>
      </c>
      <c r="J15" s="372">
        <v>9675.955999999998</v>
      </c>
      <c r="K15" s="373">
        <v>4269.617</v>
      </c>
      <c r="L15" s="373">
        <f t="shared" si="3"/>
        <v>13945.572999999999</v>
      </c>
      <c r="M15" s="374">
        <f t="shared" si="4"/>
        <v>0.03472849562131758</v>
      </c>
      <c r="N15" s="372">
        <v>8865.821</v>
      </c>
      <c r="O15" s="373">
        <v>4923.111999999999</v>
      </c>
      <c r="P15" s="373">
        <f t="shared" si="5"/>
        <v>13788.932999999999</v>
      </c>
      <c r="Q15" s="375">
        <f t="shared" si="7"/>
        <v>0.011359834731229812</v>
      </c>
    </row>
    <row r="16" spans="1:17" ht="18.75" customHeight="1">
      <c r="A16" s="371" t="s">
        <v>56</v>
      </c>
      <c r="B16" s="372">
        <v>453.777</v>
      </c>
      <c r="C16" s="373">
        <v>401.379</v>
      </c>
      <c r="D16" s="373">
        <f t="shared" si="0"/>
        <v>855.156</v>
      </c>
      <c r="E16" s="374">
        <f t="shared" si="1"/>
        <v>0.021360237026903667</v>
      </c>
      <c r="F16" s="372">
        <v>146.068</v>
      </c>
      <c r="G16" s="373">
        <v>134.679</v>
      </c>
      <c r="H16" s="373">
        <f t="shared" si="2"/>
        <v>280.747</v>
      </c>
      <c r="I16" s="374">
        <f t="shared" si="6"/>
        <v>2.0460022725086997</v>
      </c>
      <c r="J16" s="372">
        <v>3631.6929999999993</v>
      </c>
      <c r="K16" s="373">
        <v>2987.5809999999997</v>
      </c>
      <c r="L16" s="373">
        <f t="shared" si="3"/>
        <v>6619.273999999999</v>
      </c>
      <c r="M16" s="374">
        <f t="shared" si="4"/>
        <v>0.016483899810018656</v>
      </c>
      <c r="N16" s="372">
        <v>2730.7479999999996</v>
      </c>
      <c r="O16" s="373">
        <v>1866.969</v>
      </c>
      <c r="P16" s="373">
        <f t="shared" si="5"/>
        <v>4597.717</v>
      </c>
      <c r="Q16" s="375">
        <f t="shared" si="7"/>
        <v>0.4396871316786135</v>
      </c>
    </row>
    <row r="17" spans="1:17" ht="18.75" customHeight="1">
      <c r="A17" s="371" t="s">
        <v>97</v>
      </c>
      <c r="B17" s="372">
        <v>512.152</v>
      </c>
      <c r="C17" s="373">
        <v>215.044</v>
      </c>
      <c r="D17" s="373">
        <f t="shared" si="0"/>
        <v>727.196</v>
      </c>
      <c r="E17" s="374">
        <f t="shared" si="1"/>
        <v>0.018164029633208727</v>
      </c>
      <c r="F17" s="372">
        <v>355.01800000000003</v>
      </c>
      <c r="G17" s="373">
        <v>237.601</v>
      </c>
      <c r="H17" s="373">
        <f t="shared" si="2"/>
        <v>592.619</v>
      </c>
      <c r="I17" s="374">
        <f t="shared" si="6"/>
        <v>0.22708856786569442</v>
      </c>
      <c r="J17" s="372">
        <v>4740.677999999999</v>
      </c>
      <c r="K17" s="373">
        <v>2305.39</v>
      </c>
      <c r="L17" s="373">
        <f t="shared" si="3"/>
        <v>7046.067999999999</v>
      </c>
      <c r="M17" s="374">
        <f t="shared" si="4"/>
        <v>0.01754673986400601</v>
      </c>
      <c r="N17" s="372">
        <v>3623.5939999999996</v>
      </c>
      <c r="O17" s="373">
        <v>2339.7830000000004</v>
      </c>
      <c r="P17" s="373">
        <f t="shared" si="5"/>
        <v>5963.377</v>
      </c>
      <c r="Q17" s="375">
        <f t="shared" si="7"/>
        <v>0.18155669178722045</v>
      </c>
    </row>
    <row r="18" spans="1:17" ht="18.75" customHeight="1">
      <c r="A18" s="371" t="s">
        <v>98</v>
      </c>
      <c r="B18" s="372">
        <v>330.895</v>
      </c>
      <c r="C18" s="373">
        <v>162.313</v>
      </c>
      <c r="D18" s="373">
        <f t="shared" si="0"/>
        <v>493.20799999999997</v>
      </c>
      <c r="E18" s="374">
        <f t="shared" si="1"/>
        <v>0.012319436200605625</v>
      </c>
      <c r="F18" s="372">
        <v>224.567</v>
      </c>
      <c r="G18" s="373">
        <v>125.919</v>
      </c>
      <c r="H18" s="373">
        <f t="shared" si="2"/>
        <v>350.486</v>
      </c>
      <c r="I18" s="374">
        <f t="shared" si="6"/>
        <v>0.407211700324692</v>
      </c>
      <c r="J18" s="372">
        <v>3106.9820000000004</v>
      </c>
      <c r="K18" s="373">
        <v>1425.422</v>
      </c>
      <c r="L18" s="373">
        <f t="shared" si="3"/>
        <v>4532.404</v>
      </c>
      <c r="M18" s="374">
        <f t="shared" si="4"/>
        <v>0.011286992113414222</v>
      </c>
      <c r="N18" s="372">
        <v>2739.856</v>
      </c>
      <c r="O18" s="373">
        <v>1326.279</v>
      </c>
      <c r="P18" s="373">
        <f t="shared" si="5"/>
        <v>4066.135</v>
      </c>
      <c r="Q18" s="375">
        <f t="shared" si="7"/>
        <v>0.11467130333842834</v>
      </c>
    </row>
    <row r="19" spans="1:17" ht="18.75" customHeight="1">
      <c r="A19" s="371" t="s">
        <v>72</v>
      </c>
      <c r="B19" s="372">
        <v>183.279</v>
      </c>
      <c r="C19" s="373">
        <v>301.279</v>
      </c>
      <c r="D19" s="373">
        <f t="shared" si="0"/>
        <v>484.558</v>
      </c>
      <c r="E19" s="374">
        <f t="shared" si="1"/>
        <v>0.012103374978696738</v>
      </c>
      <c r="F19" s="372">
        <v>145.869</v>
      </c>
      <c r="G19" s="373">
        <v>257.608</v>
      </c>
      <c r="H19" s="373">
        <f t="shared" si="2"/>
        <v>403.477</v>
      </c>
      <c r="I19" s="374">
        <f t="shared" si="6"/>
        <v>0.20095569264171198</v>
      </c>
      <c r="J19" s="372">
        <v>1302.7730000000001</v>
      </c>
      <c r="K19" s="373">
        <v>2838.1780000000003</v>
      </c>
      <c r="L19" s="373">
        <f t="shared" si="3"/>
        <v>4140.951000000001</v>
      </c>
      <c r="M19" s="374">
        <f t="shared" si="4"/>
        <v>0.010312161334037022</v>
      </c>
      <c r="N19" s="372">
        <v>1881.075</v>
      </c>
      <c r="O19" s="373">
        <v>3296.706</v>
      </c>
      <c r="P19" s="373">
        <f t="shared" si="5"/>
        <v>5177.781</v>
      </c>
      <c r="Q19" s="375">
        <f t="shared" si="7"/>
        <v>-0.20024601272243825</v>
      </c>
    </row>
    <row r="20" spans="1:17" ht="18.75" customHeight="1">
      <c r="A20" s="371" t="s">
        <v>99</v>
      </c>
      <c r="B20" s="372">
        <v>374.748</v>
      </c>
      <c r="C20" s="373">
        <v>50.962</v>
      </c>
      <c r="D20" s="373">
        <f t="shared" si="0"/>
        <v>425.71</v>
      </c>
      <c r="E20" s="374">
        <f t="shared" si="1"/>
        <v>0.010633459280789891</v>
      </c>
      <c r="F20" s="372">
        <v>322.043</v>
      </c>
      <c r="G20" s="373">
        <v>57.999</v>
      </c>
      <c r="H20" s="373">
        <f t="shared" si="2"/>
        <v>380.04200000000003</v>
      </c>
      <c r="I20" s="374">
        <f t="shared" si="6"/>
        <v>0.12016566590008448</v>
      </c>
      <c r="J20" s="372">
        <v>4267.785</v>
      </c>
      <c r="K20" s="373">
        <v>1105.729</v>
      </c>
      <c r="L20" s="373">
        <f t="shared" si="3"/>
        <v>5373.514</v>
      </c>
      <c r="M20" s="374">
        <f t="shared" si="4"/>
        <v>0.013381598405464495</v>
      </c>
      <c r="N20" s="372">
        <v>3397.1590000000006</v>
      </c>
      <c r="O20" s="373">
        <v>532.8</v>
      </c>
      <c r="P20" s="373">
        <f t="shared" si="5"/>
        <v>3929.9590000000007</v>
      </c>
      <c r="Q20" s="375">
        <f t="shared" si="7"/>
        <v>0.36732062599126336</v>
      </c>
    </row>
    <row r="21" spans="1:17" ht="18.75" customHeight="1">
      <c r="A21" s="371" t="s">
        <v>69</v>
      </c>
      <c r="B21" s="372">
        <v>221.22699999999992</v>
      </c>
      <c r="C21" s="373">
        <v>118.48700000000001</v>
      </c>
      <c r="D21" s="373">
        <f t="shared" si="0"/>
        <v>339.71399999999994</v>
      </c>
      <c r="E21" s="374">
        <f t="shared" si="1"/>
        <v>0.008485436062376398</v>
      </c>
      <c r="F21" s="372">
        <v>215.181</v>
      </c>
      <c r="G21" s="373">
        <v>124.029</v>
      </c>
      <c r="H21" s="373">
        <f t="shared" si="2"/>
        <v>339.21000000000004</v>
      </c>
      <c r="I21" s="374">
        <f t="shared" si="6"/>
        <v>0.0014858052533825994</v>
      </c>
      <c r="J21" s="372">
        <v>2170.05</v>
      </c>
      <c r="K21" s="373">
        <v>1008.688</v>
      </c>
      <c r="L21" s="373">
        <f t="shared" si="3"/>
        <v>3178.7380000000003</v>
      </c>
      <c r="M21" s="374">
        <f t="shared" si="4"/>
        <v>0.007915973672384478</v>
      </c>
      <c r="N21" s="372">
        <v>3070.6229999999996</v>
      </c>
      <c r="O21" s="373">
        <v>1440.65</v>
      </c>
      <c r="P21" s="373">
        <f t="shared" si="5"/>
        <v>4511.272999999999</v>
      </c>
      <c r="Q21" s="375">
        <f t="shared" si="7"/>
        <v>-0.2953789318447363</v>
      </c>
    </row>
    <row r="22" spans="1:17" ht="18.75" customHeight="1">
      <c r="A22" s="371" t="s">
        <v>76</v>
      </c>
      <c r="B22" s="372">
        <v>72.945</v>
      </c>
      <c r="C22" s="373">
        <v>247.6</v>
      </c>
      <c r="D22" s="373">
        <f t="shared" si="0"/>
        <v>320.54499999999996</v>
      </c>
      <c r="E22" s="374">
        <f t="shared" si="1"/>
        <v>0.008006629407720739</v>
      </c>
      <c r="F22" s="372">
        <v>41.057</v>
      </c>
      <c r="G22" s="373">
        <v>224.118</v>
      </c>
      <c r="H22" s="373">
        <f t="shared" si="2"/>
        <v>265.175</v>
      </c>
      <c r="I22" s="374">
        <f t="shared" si="6"/>
        <v>0.2088055057980578</v>
      </c>
      <c r="J22" s="372">
        <v>279.697</v>
      </c>
      <c r="K22" s="373">
        <v>2559.795</v>
      </c>
      <c r="L22" s="373">
        <f t="shared" si="3"/>
        <v>2839.492</v>
      </c>
      <c r="M22" s="374">
        <f t="shared" si="4"/>
        <v>0.007071153368080774</v>
      </c>
      <c r="N22" s="372">
        <v>293.50300000000004</v>
      </c>
      <c r="O22" s="373">
        <v>2526.8520000000003</v>
      </c>
      <c r="P22" s="373">
        <f t="shared" si="5"/>
        <v>2820.3550000000005</v>
      </c>
      <c r="Q22" s="375">
        <f t="shared" si="7"/>
        <v>0.006785316032910549</v>
      </c>
    </row>
    <row r="23" spans="1:17" ht="18.75" customHeight="1">
      <c r="A23" s="371" t="s">
        <v>100</v>
      </c>
      <c r="B23" s="372">
        <v>231.15</v>
      </c>
      <c r="C23" s="373">
        <v>1.032</v>
      </c>
      <c r="D23" s="373">
        <f t="shared" si="0"/>
        <v>232.18200000000002</v>
      </c>
      <c r="E23" s="374">
        <f t="shared" si="1"/>
        <v>0.005799482846849636</v>
      </c>
      <c r="F23" s="372">
        <v>536.994</v>
      </c>
      <c r="G23" s="373">
        <v>231.04</v>
      </c>
      <c r="H23" s="373">
        <f t="shared" si="2"/>
        <v>768.034</v>
      </c>
      <c r="I23" s="374">
        <f t="shared" si="6"/>
        <v>-0.6976930708796746</v>
      </c>
      <c r="J23" s="372">
        <v>5475.655</v>
      </c>
      <c r="K23" s="373">
        <v>1643.2530000000002</v>
      </c>
      <c r="L23" s="373">
        <f t="shared" si="3"/>
        <v>7118.907999999999</v>
      </c>
      <c r="M23" s="374">
        <f t="shared" si="4"/>
        <v>0.017728132455121254</v>
      </c>
      <c r="N23" s="372">
        <v>5818.448000000001</v>
      </c>
      <c r="O23" s="373">
        <v>2835.3309999999997</v>
      </c>
      <c r="P23" s="373">
        <f t="shared" si="5"/>
        <v>8653.779</v>
      </c>
      <c r="Q23" s="375">
        <f t="shared" si="7"/>
        <v>-0.17736424745767154</v>
      </c>
    </row>
    <row r="24" spans="1:17" ht="18.75" customHeight="1">
      <c r="A24" s="371" t="s">
        <v>80</v>
      </c>
      <c r="B24" s="372">
        <v>104.94300000000001</v>
      </c>
      <c r="C24" s="373">
        <v>116.628</v>
      </c>
      <c r="D24" s="373">
        <f t="shared" si="0"/>
        <v>221.57100000000003</v>
      </c>
      <c r="E24" s="374">
        <f t="shared" si="1"/>
        <v>0.005534439421916087</v>
      </c>
      <c r="F24" s="372">
        <v>68.267</v>
      </c>
      <c r="G24" s="373">
        <v>120.72300000000001</v>
      </c>
      <c r="H24" s="373">
        <f t="shared" si="2"/>
        <v>188.99</v>
      </c>
      <c r="I24" s="374">
        <f t="shared" si="6"/>
        <v>0.17239536483411833</v>
      </c>
      <c r="J24" s="372">
        <v>1095.101</v>
      </c>
      <c r="K24" s="373">
        <v>1241.529</v>
      </c>
      <c r="L24" s="373">
        <f t="shared" si="3"/>
        <v>2336.63</v>
      </c>
      <c r="M24" s="374">
        <f t="shared" si="4"/>
        <v>0.00581888207272941</v>
      </c>
      <c r="N24" s="372">
        <v>1030.03</v>
      </c>
      <c r="O24" s="373">
        <v>1198.943</v>
      </c>
      <c r="P24" s="373">
        <f t="shared" si="5"/>
        <v>2228.973</v>
      </c>
      <c r="Q24" s="375">
        <f t="shared" si="7"/>
        <v>0.04829892511035361</v>
      </c>
    </row>
    <row r="25" spans="1:17" ht="18.75" customHeight="1">
      <c r="A25" s="371" t="s">
        <v>70</v>
      </c>
      <c r="B25" s="372">
        <v>152.215</v>
      </c>
      <c r="C25" s="373">
        <v>68.89399999999998</v>
      </c>
      <c r="D25" s="373">
        <f t="shared" si="0"/>
        <v>221.10899999999998</v>
      </c>
      <c r="E25" s="374">
        <f t="shared" si="1"/>
        <v>0.005522899504630316</v>
      </c>
      <c r="F25" s="372">
        <v>104.90900000000003</v>
      </c>
      <c r="G25" s="373">
        <v>55.02299999999999</v>
      </c>
      <c r="H25" s="373">
        <f t="shared" si="2"/>
        <v>159.93200000000002</v>
      </c>
      <c r="I25" s="374">
        <f t="shared" si="6"/>
        <v>0.3825188204987118</v>
      </c>
      <c r="J25" s="372">
        <v>1360.8479999999993</v>
      </c>
      <c r="K25" s="373">
        <v>609.771</v>
      </c>
      <c r="L25" s="373">
        <f t="shared" si="3"/>
        <v>1970.6189999999992</v>
      </c>
      <c r="M25" s="374">
        <f t="shared" si="4"/>
        <v>0.0049074092052571235</v>
      </c>
      <c r="N25" s="372">
        <v>1447.5839999999976</v>
      </c>
      <c r="O25" s="373">
        <v>509.2789999999999</v>
      </c>
      <c r="P25" s="373">
        <f t="shared" si="5"/>
        <v>1956.8629999999976</v>
      </c>
      <c r="Q25" s="375">
        <f t="shared" si="7"/>
        <v>0.007029618322796027</v>
      </c>
    </row>
    <row r="26" spans="1:17" ht="18.75" customHeight="1">
      <c r="A26" s="371" t="s">
        <v>50</v>
      </c>
      <c r="B26" s="372">
        <v>166.47400000000002</v>
      </c>
      <c r="C26" s="373">
        <v>51.611000000000004</v>
      </c>
      <c r="D26" s="373">
        <f t="shared" si="0"/>
        <v>218.08500000000004</v>
      </c>
      <c r="E26" s="374">
        <f t="shared" si="1"/>
        <v>0.005447365500578009</v>
      </c>
      <c r="F26" s="372">
        <v>231.68</v>
      </c>
      <c r="G26" s="373">
        <v>58.730999999999995</v>
      </c>
      <c r="H26" s="373">
        <f t="shared" si="2"/>
        <v>290.411</v>
      </c>
      <c r="I26" s="374">
        <f t="shared" si="6"/>
        <v>-0.24904704022919233</v>
      </c>
      <c r="J26" s="372">
        <v>1840.2189999999996</v>
      </c>
      <c r="K26" s="373">
        <v>599.3570000000001</v>
      </c>
      <c r="L26" s="373">
        <f t="shared" si="3"/>
        <v>2439.5759999999996</v>
      </c>
      <c r="M26" s="374">
        <f t="shared" si="4"/>
        <v>0.006075247279826468</v>
      </c>
      <c r="N26" s="372">
        <v>1573.6229999999996</v>
      </c>
      <c r="O26" s="373">
        <v>677.365</v>
      </c>
      <c r="P26" s="373">
        <f t="shared" si="5"/>
        <v>2250.9879999999994</v>
      </c>
      <c r="Q26" s="375">
        <f t="shared" si="7"/>
        <v>0.08378010011603809</v>
      </c>
    </row>
    <row r="27" spans="1:17" ht="18.75" customHeight="1">
      <c r="A27" s="371" t="s">
        <v>101</v>
      </c>
      <c r="B27" s="372">
        <v>153.512</v>
      </c>
      <c r="C27" s="373">
        <v>64.568</v>
      </c>
      <c r="D27" s="373">
        <f t="shared" si="0"/>
        <v>218.07999999999998</v>
      </c>
      <c r="E27" s="374">
        <f t="shared" si="1"/>
        <v>0.005447240609698291</v>
      </c>
      <c r="F27" s="372">
        <v>680.438</v>
      </c>
      <c r="G27" s="373">
        <v>138.879</v>
      </c>
      <c r="H27" s="373">
        <f t="shared" si="2"/>
        <v>819.317</v>
      </c>
      <c r="I27" s="374">
        <f t="shared" si="6"/>
        <v>-0.7338270779197795</v>
      </c>
      <c r="J27" s="372">
        <v>2881.8820000000005</v>
      </c>
      <c r="K27" s="373">
        <v>1274.062</v>
      </c>
      <c r="L27" s="373">
        <f t="shared" si="3"/>
        <v>4155.944</v>
      </c>
      <c r="M27" s="374">
        <f t="shared" si="4"/>
        <v>0.010349498224737061</v>
      </c>
      <c r="N27" s="372">
        <v>6046.045000000001</v>
      </c>
      <c r="O27" s="373">
        <v>4074.1079999999997</v>
      </c>
      <c r="P27" s="373">
        <f t="shared" si="5"/>
        <v>10120.153</v>
      </c>
      <c r="Q27" s="375">
        <f t="shared" si="7"/>
        <v>-0.5893398054357478</v>
      </c>
    </row>
    <row r="28" spans="1:17" ht="18.75" customHeight="1">
      <c r="A28" s="371" t="s">
        <v>74</v>
      </c>
      <c r="B28" s="372">
        <v>94.93700000000001</v>
      </c>
      <c r="C28" s="373">
        <v>62.564</v>
      </c>
      <c r="D28" s="373">
        <f t="shared" si="0"/>
        <v>157.501</v>
      </c>
      <c r="E28" s="374">
        <f t="shared" si="1"/>
        <v>0.003934087689233724</v>
      </c>
      <c r="F28" s="372">
        <v>58.39300000000001</v>
      </c>
      <c r="G28" s="373">
        <v>49.317</v>
      </c>
      <c r="H28" s="373">
        <f t="shared" si="2"/>
        <v>107.71000000000001</v>
      </c>
      <c r="I28" s="374">
        <f t="shared" si="6"/>
        <v>0.46226905579797606</v>
      </c>
      <c r="J28" s="372">
        <v>801.716</v>
      </c>
      <c r="K28" s="373">
        <v>413.3</v>
      </c>
      <c r="L28" s="373">
        <f t="shared" si="3"/>
        <v>1215.016</v>
      </c>
      <c r="M28" s="374">
        <f t="shared" si="4"/>
        <v>0.0030257399847127687</v>
      </c>
      <c r="N28" s="372">
        <v>894.785</v>
      </c>
      <c r="O28" s="373">
        <v>475.49699999999973</v>
      </c>
      <c r="P28" s="373">
        <f t="shared" si="5"/>
        <v>1370.2819999999997</v>
      </c>
      <c r="Q28" s="375">
        <f t="shared" si="7"/>
        <v>-0.11330952314924936</v>
      </c>
    </row>
    <row r="29" spans="1:17" ht="18.75" customHeight="1">
      <c r="A29" s="371" t="s">
        <v>83</v>
      </c>
      <c r="B29" s="372">
        <v>83.123</v>
      </c>
      <c r="C29" s="373">
        <v>60.282</v>
      </c>
      <c r="D29" s="373">
        <f t="shared" si="0"/>
        <v>143.405</v>
      </c>
      <c r="E29" s="374">
        <f t="shared" si="1"/>
        <v>0.0035819953211380386</v>
      </c>
      <c r="F29" s="372">
        <v>48.118</v>
      </c>
      <c r="G29" s="373">
        <v>27.985</v>
      </c>
      <c r="H29" s="373">
        <f t="shared" si="2"/>
        <v>76.10300000000001</v>
      </c>
      <c r="I29" s="374">
        <f t="shared" si="6"/>
        <v>0.8843540990499716</v>
      </c>
      <c r="J29" s="372">
        <v>682.7220000000001</v>
      </c>
      <c r="K29" s="373">
        <v>452.805</v>
      </c>
      <c r="L29" s="373">
        <f t="shared" si="3"/>
        <v>1135.527</v>
      </c>
      <c r="M29" s="374">
        <f t="shared" si="4"/>
        <v>0.002827789467481034</v>
      </c>
      <c r="N29" s="372">
        <v>279.07800000000003</v>
      </c>
      <c r="O29" s="373">
        <v>313.312</v>
      </c>
      <c r="P29" s="373">
        <f t="shared" si="5"/>
        <v>592.3900000000001</v>
      </c>
      <c r="Q29" s="375">
        <f t="shared" si="7"/>
        <v>0.9168571380340651</v>
      </c>
    </row>
    <row r="30" spans="1:17" ht="18.75" customHeight="1">
      <c r="A30" s="371" t="s">
        <v>102</v>
      </c>
      <c r="B30" s="372">
        <v>67.32900000000001</v>
      </c>
      <c r="C30" s="373">
        <v>58.492</v>
      </c>
      <c r="D30" s="373">
        <f t="shared" si="0"/>
        <v>125.821</v>
      </c>
      <c r="E30" s="374">
        <f t="shared" si="1"/>
        <v>0.0031427790753523876</v>
      </c>
      <c r="F30" s="372">
        <v>671.0680000000001</v>
      </c>
      <c r="G30" s="373">
        <v>517.141</v>
      </c>
      <c r="H30" s="373">
        <f t="shared" si="2"/>
        <v>1188.209</v>
      </c>
      <c r="I30" s="374">
        <f t="shared" si="6"/>
        <v>-0.8941086963657067</v>
      </c>
      <c r="J30" s="372">
        <v>6460.0650000000005</v>
      </c>
      <c r="K30" s="373">
        <v>3639.1910000000003</v>
      </c>
      <c r="L30" s="373">
        <f t="shared" si="3"/>
        <v>10099.256000000001</v>
      </c>
      <c r="M30" s="374">
        <f t="shared" si="4"/>
        <v>0.02515005785524663</v>
      </c>
      <c r="N30" s="372">
        <v>6348.963000000001</v>
      </c>
      <c r="O30" s="373">
        <v>4038.791000000001</v>
      </c>
      <c r="P30" s="373">
        <f t="shared" si="5"/>
        <v>10387.754</v>
      </c>
      <c r="Q30" s="375">
        <f t="shared" si="7"/>
        <v>-0.02777289489142687</v>
      </c>
    </row>
    <row r="31" spans="1:17" ht="18.75" customHeight="1">
      <c r="A31" s="371" t="s">
        <v>71</v>
      </c>
      <c r="B31" s="372">
        <v>49.532000000000004</v>
      </c>
      <c r="C31" s="373">
        <v>70.176</v>
      </c>
      <c r="D31" s="373">
        <f t="shared" si="0"/>
        <v>119.708</v>
      </c>
      <c r="E31" s="374">
        <f t="shared" si="1"/>
        <v>0.0029900874858114594</v>
      </c>
      <c r="F31" s="372">
        <v>32.333</v>
      </c>
      <c r="G31" s="373">
        <v>33.905</v>
      </c>
      <c r="H31" s="373">
        <f t="shared" si="2"/>
        <v>66.238</v>
      </c>
      <c r="I31" s="374">
        <f t="shared" si="6"/>
        <v>0.807240556780096</v>
      </c>
      <c r="J31" s="372">
        <v>460.18299999999994</v>
      </c>
      <c r="K31" s="373">
        <v>517.68</v>
      </c>
      <c r="L31" s="373">
        <f t="shared" si="3"/>
        <v>977.8629999999998</v>
      </c>
      <c r="M31" s="374">
        <f t="shared" si="4"/>
        <v>0.0024351606716876005</v>
      </c>
      <c r="N31" s="372">
        <v>240.91799999999995</v>
      </c>
      <c r="O31" s="373">
        <v>359.98799999999994</v>
      </c>
      <c r="P31" s="373">
        <f t="shared" si="5"/>
        <v>600.906</v>
      </c>
      <c r="Q31" s="375">
        <f t="shared" si="7"/>
        <v>0.6273144218896132</v>
      </c>
    </row>
    <row r="32" spans="1:17" ht="18.75" customHeight="1">
      <c r="A32" s="371" t="s">
        <v>73</v>
      </c>
      <c r="B32" s="372">
        <v>52.127</v>
      </c>
      <c r="C32" s="373">
        <v>59.756</v>
      </c>
      <c r="D32" s="373">
        <f t="shared" si="0"/>
        <v>111.88300000000001</v>
      </c>
      <c r="E32" s="374">
        <f t="shared" si="1"/>
        <v>0.0027946332590557317</v>
      </c>
      <c r="F32" s="372">
        <v>42.903</v>
      </c>
      <c r="G32" s="373">
        <v>2.7920000000000003</v>
      </c>
      <c r="H32" s="373">
        <f t="shared" si="2"/>
        <v>45.695</v>
      </c>
      <c r="I32" s="374">
        <f t="shared" si="6"/>
        <v>1.4484735747893644</v>
      </c>
      <c r="J32" s="372">
        <v>468.58700000000005</v>
      </c>
      <c r="K32" s="373">
        <v>256.95399999999995</v>
      </c>
      <c r="L32" s="373">
        <f t="shared" si="3"/>
        <v>725.5409999999999</v>
      </c>
      <c r="M32" s="374">
        <f t="shared" si="4"/>
        <v>0.001806806177242511</v>
      </c>
      <c r="N32" s="372">
        <v>473.599</v>
      </c>
      <c r="O32" s="373">
        <v>27.307999999999996</v>
      </c>
      <c r="P32" s="373">
        <f t="shared" si="5"/>
        <v>500.907</v>
      </c>
      <c r="Q32" s="375">
        <f t="shared" si="7"/>
        <v>0.44845450353059535</v>
      </c>
    </row>
    <row r="33" spans="1:17" ht="18.75" customHeight="1">
      <c r="A33" s="371" t="s">
        <v>77</v>
      </c>
      <c r="B33" s="372">
        <v>93.574</v>
      </c>
      <c r="C33" s="373">
        <v>11.594</v>
      </c>
      <c r="D33" s="373">
        <f t="shared" si="0"/>
        <v>105.16799999999999</v>
      </c>
      <c r="E33" s="374">
        <f t="shared" si="1"/>
        <v>0.002626904807596982</v>
      </c>
      <c r="F33" s="372">
        <v>87.96</v>
      </c>
      <c r="G33" s="373">
        <v>12.103</v>
      </c>
      <c r="H33" s="373">
        <f t="shared" si="2"/>
        <v>100.06299999999999</v>
      </c>
      <c r="I33" s="374">
        <f t="shared" si="6"/>
        <v>0.05101785874898823</v>
      </c>
      <c r="J33" s="372">
        <v>651.7869999999999</v>
      </c>
      <c r="K33" s="373">
        <v>163.051</v>
      </c>
      <c r="L33" s="373">
        <f t="shared" si="3"/>
        <v>814.838</v>
      </c>
      <c r="M33" s="374">
        <f t="shared" si="4"/>
        <v>0.0020291814409550022</v>
      </c>
      <c r="N33" s="372">
        <v>851.2460000000001</v>
      </c>
      <c r="O33" s="373">
        <v>221.07900000000004</v>
      </c>
      <c r="P33" s="373">
        <f t="shared" si="5"/>
        <v>1072.325</v>
      </c>
      <c r="Q33" s="375">
        <f t="shared" si="7"/>
        <v>-0.24012029934954426</v>
      </c>
    </row>
    <row r="34" spans="1:17" ht="18.75" customHeight="1">
      <c r="A34" s="371" t="s">
        <v>88</v>
      </c>
      <c r="B34" s="372">
        <v>75.821</v>
      </c>
      <c r="C34" s="373">
        <v>9.678</v>
      </c>
      <c r="D34" s="373">
        <f t="shared" si="0"/>
        <v>85.499</v>
      </c>
      <c r="E34" s="374">
        <f t="shared" si="1"/>
        <v>0.002135609064969709</v>
      </c>
      <c r="F34" s="372">
        <v>134.962</v>
      </c>
      <c r="G34" s="373">
        <v>3.515</v>
      </c>
      <c r="H34" s="373">
        <f t="shared" si="2"/>
        <v>138.47699999999998</v>
      </c>
      <c r="I34" s="374">
        <f t="shared" si="6"/>
        <v>-0.38257616788347515</v>
      </c>
      <c r="J34" s="372">
        <v>919.6229999999999</v>
      </c>
      <c r="K34" s="373">
        <v>11.167000000000002</v>
      </c>
      <c r="L34" s="373">
        <f t="shared" si="3"/>
        <v>930.79</v>
      </c>
      <c r="M34" s="374">
        <f t="shared" si="4"/>
        <v>0.002317935336136148</v>
      </c>
      <c r="N34" s="372">
        <v>1985.0059999999999</v>
      </c>
      <c r="O34" s="373">
        <v>8.171999999999999</v>
      </c>
      <c r="P34" s="373">
        <f t="shared" si="5"/>
        <v>1993.1779999999999</v>
      </c>
      <c r="Q34" s="375">
        <f t="shared" si="7"/>
        <v>-0.5330121042877254</v>
      </c>
    </row>
    <row r="35" spans="1:17" ht="18.75" customHeight="1">
      <c r="A35" s="376" t="s">
        <v>81</v>
      </c>
      <c r="B35" s="343">
        <v>49.507</v>
      </c>
      <c r="C35" s="341">
        <v>17.215</v>
      </c>
      <c r="D35" s="341">
        <f t="shared" si="0"/>
        <v>66.722</v>
      </c>
      <c r="E35" s="342">
        <f t="shared" si="1"/>
        <v>0.001666593855283792</v>
      </c>
      <c r="F35" s="343">
        <v>60.322</v>
      </c>
      <c r="G35" s="341">
        <v>8.633</v>
      </c>
      <c r="H35" s="341">
        <f t="shared" si="2"/>
        <v>68.955</v>
      </c>
      <c r="I35" s="374">
        <f t="shared" si="6"/>
        <v>-0.03238343847436742</v>
      </c>
      <c r="J35" s="343">
        <v>443.65899999999993</v>
      </c>
      <c r="K35" s="341">
        <v>107.635</v>
      </c>
      <c r="L35" s="341">
        <f t="shared" si="3"/>
        <v>551.294</v>
      </c>
      <c r="M35" s="342">
        <f t="shared" si="4"/>
        <v>0.0013728809325410044</v>
      </c>
      <c r="N35" s="343">
        <v>615.219</v>
      </c>
      <c r="O35" s="341">
        <v>90.066</v>
      </c>
      <c r="P35" s="341">
        <f t="shared" si="5"/>
        <v>705.2850000000001</v>
      </c>
      <c r="Q35" s="377">
        <f t="shared" si="7"/>
        <v>-0.21833868577950766</v>
      </c>
    </row>
    <row r="36" spans="1:17" ht="18.75" customHeight="1">
      <c r="A36" s="376" t="s">
        <v>78</v>
      </c>
      <c r="B36" s="343">
        <v>53.056</v>
      </c>
      <c r="C36" s="341">
        <v>8.075</v>
      </c>
      <c r="D36" s="341">
        <f t="shared" si="0"/>
        <v>61.131</v>
      </c>
      <c r="E36" s="342">
        <f t="shared" si="1"/>
        <v>0.0015269408735852268</v>
      </c>
      <c r="F36" s="343">
        <v>44.084</v>
      </c>
      <c r="G36" s="341">
        <v>4.856</v>
      </c>
      <c r="H36" s="341">
        <f t="shared" si="2"/>
        <v>48.940000000000005</v>
      </c>
      <c r="I36" s="374">
        <f t="shared" si="6"/>
        <v>0.24910093992644033</v>
      </c>
      <c r="J36" s="343">
        <v>393.4</v>
      </c>
      <c r="K36" s="341">
        <v>53.958999999999996</v>
      </c>
      <c r="L36" s="341">
        <f t="shared" si="3"/>
        <v>447.359</v>
      </c>
      <c r="M36" s="342">
        <f t="shared" si="4"/>
        <v>0.0011140528304327839</v>
      </c>
      <c r="N36" s="343">
        <v>478.816</v>
      </c>
      <c r="O36" s="341">
        <v>42.47</v>
      </c>
      <c r="P36" s="341">
        <f t="shared" si="5"/>
        <v>521.286</v>
      </c>
      <c r="Q36" s="377">
        <f t="shared" si="7"/>
        <v>-0.14181658437019218</v>
      </c>
    </row>
    <row r="37" spans="1:17" ht="18.75" customHeight="1">
      <c r="A37" s="376" t="s">
        <v>84</v>
      </c>
      <c r="B37" s="343">
        <v>7.821</v>
      </c>
      <c r="C37" s="341">
        <v>29.318</v>
      </c>
      <c r="D37" s="341">
        <f t="shared" si="0"/>
        <v>37.139</v>
      </c>
      <c r="E37" s="342">
        <f t="shared" si="1"/>
        <v>0.0009276644763553965</v>
      </c>
      <c r="F37" s="343">
        <v>18.961</v>
      </c>
      <c r="G37" s="341">
        <v>62.036</v>
      </c>
      <c r="H37" s="341">
        <f t="shared" si="2"/>
        <v>80.997</v>
      </c>
      <c r="I37" s="374">
        <f t="shared" si="6"/>
        <v>-0.5414768448214131</v>
      </c>
      <c r="J37" s="343">
        <v>46.88</v>
      </c>
      <c r="K37" s="341">
        <v>239.84100000000004</v>
      </c>
      <c r="L37" s="341">
        <f t="shared" si="3"/>
        <v>286.72100000000006</v>
      </c>
      <c r="M37" s="342">
        <f t="shared" si="4"/>
        <v>0.0007140179175885997</v>
      </c>
      <c r="N37" s="343">
        <v>45.303</v>
      </c>
      <c r="O37" s="341">
        <v>355.475</v>
      </c>
      <c r="P37" s="341">
        <f t="shared" si="5"/>
        <v>400.778</v>
      </c>
      <c r="Q37" s="377">
        <f t="shared" si="7"/>
        <v>-0.2845889744447049</v>
      </c>
    </row>
    <row r="38" spans="1:17" ht="18.75" customHeight="1" thickBot="1">
      <c r="A38" s="378" t="s">
        <v>103</v>
      </c>
      <c r="B38" s="379">
        <v>35.085</v>
      </c>
      <c r="C38" s="380">
        <v>29.396</v>
      </c>
      <c r="D38" s="380">
        <f t="shared" si="0"/>
        <v>64.481</v>
      </c>
      <c r="E38" s="381">
        <f t="shared" si="1"/>
        <v>0.001610617762995027</v>
      </c>
      <c r="F38" s="379">
        <v>85.108</v>
      </c>
      <c r="G38" s="380">
        <v>27.033000000000005</v>
      </c>
      <c r="H38" s="380">
        <f t="shared" si="2"/>
        <v>112.141</v>
      </c>
      <c r="I38" s="382">
        <f t="shared" si="6"/>
        <v>-0.4250006688008847</v>
      </c>
      <c r="J38" s="379">
        <v>474.09599999999995</v>
      </c>
      <c r="K38" s="380">
        <v>324.26800000000003</v>
      </c>
      <c r="L38" s="380">
        <f t="shared" si="3"/>
        <v>798.364</v>
      </c>
      <c r="M38" s="381">
        <f t="shared" si="4"/>
        <v>0.001988156433458675</v>
      </c>
      <c r="N38" s="379">
        <v>4786.974999999999</v>
      </c>
      <c r="O38" s="380">
        <v>3385.8940000000002</v>
      </c>
      <c r="P38" s="380">
        <f t="shared" si="5"/>
        <v>8172.869</v>
      </c>
      <c r="Q38" s="383">
        <f t="shared" si="7"/>
        <v>-0.9023153313726183</v>
      </c>
    </row>
    <row r="39" spans="1:17" ht="15" thickTop="1">
      <c r="A39" s="351" t="s">
        <v>104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</row>
    <row r="40" ht="14.25">
      <c r="A40" s="351" t="s">
        <v>66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9:Q65536 I39:I65536 Q3:Q6 I3:I6">
    <cfRule type="cellIs" priority="1" dxfId="0" operator="lessThan" stopIfTrue="1">
      <formula>0</formula>
    </cfRule>
  </conditionalFormatting>
  <conditionalFormatting sqref="I7:I38 Q7:Q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G6" sqref="G6"/>
    </sheetView>
  </sheetViews>
  <sheetFormatPr defaultColWidth="9.140625" defaultRowHeight="12.75"/>
  <cols>
    <col min="1" max="1" width="15.8515625" style="384" customWidth="1"/>
    <col min="2" max="2" width="12.00390625" style="384" customWidth="1"/>
    <col min="3" max="3" width="10.28125" style="384" bestFit="1" customWidth="1"/>
    <col min="4" max="4" width="12.7109375" style="384" customWidth="1"/>
    <col min="5" max="5" width="9.00390625" style="384" customWidth="1"/>
    <col min="6" max="6" width="11.140625" style="384" customWidth="1"/>
    <col min="7" max="7" width="10.28125" style="384" bestFit="1" customWidth="1"/>
    <col min="8" max="8" width="11.57421875" style="384" customWidth="1"/>
    <col min="9" max="9" width="9.00390625" style="384" bestFit="1" customWidth="1"/>
    <col min="10" max="16384" width="9.140625" style="384" customWidth="1"/>
  </cols>
  <sheetData>
    <row r="1" spans="8:9" ht="18.75" thickBot="1">
      <c r="H1" s="234" t="s">
        <v>0</v>
      </c>
      <c r="I1" s="235"/>
    </row>
    <row r="2" ht="3.75" customHeight="1" thickBot="1"/>
    <row r="3" spans="1:9" ht="24" customHeight="1" thickBot="1">
      <c r="A3" s="385" t="s">
        <v>105</v>
      </c>
      <c r="B3" s="386"/>
      <c r="C3" s="386"/>
      <c r="D3" s="386"/>
      <c r="E3" s="386"/>
      <c r="F3" s="386"/>
      <c r="G3" s="386"/>
      <c r="H3" s="386"/>
      <c r="I3" s="387"/>
    </row>
    <row r="4" spans="1:9" s="392" customFormat="1" ht="20.25" customHeight="1" thickBot="1">
      <c r="A4" s="388" t="s">
        <v>106</v>
      </c>
      <c r="B4" s="389" t="s">
        <v>39</v>
      </c>
      <c r="C4" s="390"/>
      <c r="D4" s="390"/>
      <c r="E4" s="391"/>
      <c r="F4" s="390" t="s">
        <v>40</v>
      </c>
      <c r="G4" s="390"/>
      <c r="H4" s="390"/>
      <c r="I4" s="391"/>
    </row>
    <row r="5" spans="1:9" s="398" customFormat="1" ht="26.25" thickBot="1">
      <c r="A5" s="393"/>
      <c r="B5" s="394" t="s">
        <v>41</v>
      </c>
      <c r="C5" s="395" t="s">
        <v>42</v>
      </c>
      <c r="D5" s="394" t="s">
        <v>107</v>
      </c>
      <c r="E5" s="396" t="s">
        <v>44</v>
      </c>
      <c r="F5" s="397" t="s">
        <v>45</v>
      </c>
      <c r="G5" s="396" t="s">
        <v>42</v>
      </c>
      <c r="H5" s="397" t="s">
        <v>46</v>
      </c>
      <c r="I5" s="396" t="s">
        <v>44</v>
      </c>
    </row>
    <row r="6" spans="1:9" s="403" customFormat="1" ht="18" customHeight="1" thickBot="1">
      <c r="A6" s="399" t="s">
        <v>108</v>
      </c>
      <c r="B6" s="400">
        <f>SUM(B7:B46)</f>
        <v>944194</v>
      </c>
      <c r="C6" s="401">
        <f>SUM(C7:C46)</f>
        <v>1.0000000000000002</v>
      </c>
      <c r="D6" s="402">
        <f>SUM(D7:D46)</f>
        <v>736828</v>
      </c>
      <c r="E6" s="401">
        <f aca="true" t="shared" si="0" ref="E6:E46">(B6/D6-1)</f>
        <v>0.2814306731014564</v>
      </c>
      <c r="F6" s="400">
        <f>SUM(F7:F46)</f>
        <v>9113690</v>
      </c>
      <c r="G6" s="401">
        <f>SUM(G7:G46)</f>
        <v>0.9999999999999999</v>
      </c>
      <c r="H6" s="402">
        <f>SUM(H7:H46)</f>
        <v>8189508</v>
      </c>
      <c r="I6" s="401">
        <f aca="true" t="shared" si="1" ref="I6:I46">(F6/H6-1)</f>
        <v>0.11284951428095558</v>
      </c>
    </row>
    <row r="7" spans="1:9" s="409" customFormat="1" ht="18" customHeight="1" thickTop="1">
      <c r="A7" s="404" t="s">
        <v>109</v>
      </c>
      <c r="B7" s="405">
        <v>122808</v>
      </c>
      <c r="C7" s="406">
        <f aca="true" t="shared" si="2" ref="C7:C46">B7/$B$6</f>
        <v>0.13006649057291192</v>
      </c>
      <c r="D7" s="405">
        <v>83839</v>
      </c>
      <c r="E7" s="407">
        <f t="shared" si="0"/>
        <v>0.4648075477999498</v>
      </c>
      <c r="F7" s="405">
        <v>1121837</v>
      </c>
      <c r="G7" s="407">
        <f aca="true" t="shared" si="3" ref="G7:G46">(F7/$F$6)</f>
        <v>0.12309360972339414</v>
      </c>
      <c r="H7" s="408">
        <v>971785</v>
      </c>
      <c r="I7" s="407">
        <f t="shared" si="1"/>
        <v>0.15440863977114283</v>
      </c>
    </row>
    <row r="8" spans="1:9" s="409" customFormat="1" ht="18" customHeight="1">
      <c r="A8" s="404" t="s">
        <v>110</v>
      </c>
      <c r="B8" s="405">
        <v>111617</v>
      </c>
      <c r="C8" s="406">
        <f t="shared" si="2"/>
        <v>0.11821405346782547</v>
      </c>
      <c r="D8" s="405">
        <v>86940</v>
      </c>
      <c r="E8" s="407">
        <f t="shared" si="0"/>
        <v>0.28383942949160335</v>
      </c>
      <c r="F8" s="405">
        <v>1110316</v>
      </c>
      <c r="G8" s="407">
        <f t="shared" si="3"/>
        <v>0.12182946753729829</v>
      </c>
      <c r="H8" s="408">
        <v>963964</v>
      </c>
      <c r="I8" s="407">
        <f t="shared" si="1"/>
        <v>0.1518230971281085</v>
      </c>
    </row>
    <row r="9" spans="1:9" s="409" customFormat="1" ht="18" customHeight="1">
      <c r="A9" s="404" t="s">
        <v>111</v>
      </c>
      <c r="B9" s="405">
        <v>78338</v>
      </c>
      <c r="C9" s="406">
        <f t="shared" si="2"/>
        <v>0.08296811883998416</v>
      </c>
      <c r="D9" s="405">
        <v>54279</v>
      </c>
      <c r="E9" s="407">
        <f t="shared" si="0"/>
        <v>0.4432469279095046</v>
      </c>
      <c r="F9" s="405">
        <v>741008</v>
      </c>
      <c r="G9" s="407">
        <f t="shared" si="3"/>
        <v>0.08130713245677657</v>
      </c>
      <c r="H9" s="408">
        <v>625485</v>
      </c>
      <c r="I9" s="407">
        <f t="shared" si="1"/>
        <v>0.18469347786117973</v>
      </c>
    </row>
    <row r="10" spans="1:9" s="409" customFormat="1" ht="18" customHeight="1">
      <c r="A10" s="404" t="s">
        <v>112</v>
      </c>
      <c r="B10" s="405">
        <v>71097</v>
      </c>
      <c r="C10" s="406">
        <f t="shared" si="2"/>
        <v>0.07529914403184092</v>
      </c>
      <c r="D10" s="405">
        <v>47361</v>
      </c>
      <c r="E10" s="407">
        <f t="shared" si="0"/>
        <v>0.5011718502565401</v>
      </c>
      <c r="F10" s="405">
        <v>624325</v>
      </c>
      <c r="G10" s="407">
        <f t="shared" si="3"/>
        <v>0.06850408561186523</v>
      </c>
      <c r="H10" s="408">
        <v>535461</v>
      </c>
      <c r="I10" s="407">
        <f t="shared" si="1"/>
        <v>0.16595793157671612</v>
      </c>
    </row>
    <row r="11" spans="1:9" s="409" customFormat="1" ht="18" customHeight="1">
      <c r="A11" s="404" t="s">
        <v>113</v>
      </c>
      <c r="B11" s="405">
        <v>50736</v>
      </c>
      <c r="C11" s="406">
        <f t="shared" si="2"/>
        <v>0.05373471977157237</v>
      </c>
      <c r="D11" s="405">
        <v>33335</v>
      </c>
      <c r="E11" s="407">
        <f t="shared" si="0"/>
        <v>0.5220038998050098</v>
      </c>
      <c r="F11" s="405">
        <v>404947</v>
      </c>
      <c r="G11" s="407">
        <f t="shared" si="3"/>
        <v>0.04443282578187321</v>
      </c>
      <c r="H11" s="408">
        <v>344345</v>
      </c>
      <c r="I11" s="407">
        <f t="shared" si="1"/>
        <v>0.17599210094527296</v>
      </c>
    </row>
    <row r="12" spans="1:9" s="409" customFormat="1" ht="18" customHeight="1">
      <c r="A12" s="404" t="s">
        <v>114</v>
      </c>
      <c r="B12" s="405">
        <v>38266</v>
      </c>
      <c r="C12" s="406">
        <f t="shared" si="2"/>
        <v>0.040527688165779494</v>
      </c>
      <c r="D12" s="405">
        <v>24671</v>
      </c>
      <c r="E12" s="407">
        <f t="shared" si="0"/>
        <v>0.5510518422439301</v>
      </c>
      <c r="F12" s="405">
        <v>350307</v>
      </c>
      <c r="G12" s="407">
        <f t="shared" si="3"/>
        <v>0.03843744959505974</v>
      </c>
      <c r="H12" s="408">
        <v>277448</v>
      </c>
      <c r="I12" s="407">
        <f t="shared" si="1"/>
        <v>0.2626041636631009</v>
      </c>
    </row>
    <row r="13" spans="1:9" s="409" customFormat="1" ht="18" customHeight="1">
      <c r="A13" s="404" t="s">
        <v>115</v>
      </c>
      <c r="B13" s="405">
        <v>27198</v>
      </c>
      <c r="C13" s="406">
        <f t="shared" si="2"/>
        <v>0.02880552089930671</v>
      </c>
      <c r="D13" s="405">
        <v>25374</v>
      </c>
      <c r="E13" s="407">
        <f t="shared" si="0"/>
        <v>0.07188460628990301</v>
      </c>
      <c r="F13" s="405">
        <v>289872</v>
      </c>
      <c r="G13" s="407">
        <f t="shared" si="3"/>
        <v>0.03180621680131758</v>
      </c>
      <c r="H13" s="408">
        <v>259874</v>
      </c>
      <c r="I13" s="407">
        <f t="shared" si="1"/>
        <v>0.1154328636185229</v>
      </c>
    </row>
    <row r="14" spans="1:9" s="409" customFormat="1" ht="18" customHeight="1">
      <c r="A14" s="404" t="s">
        <v>116</v>
      </c>
      <c r="B14" s="405">
        <v>27094</v>
      </c>
      <c r="C14" s="406">
        <f t="shared" si="2"/>
        <v>0.028695374043893523</v>
      </c>
      <c r="D14" s="405">
        <v>20501</v>
      </c>
      <c r="E14" s="407">
        <f t="shared" si="0"/>
        <v>0.32159406858202044</v>
      </c>
      <c r="F14" s="405">
        <v>250993</v>
      </c>
      <c r="G14" s="407">
        <f t="shared" si="3"/>
        <v>0.02754021697029414</v>
      </c>
      <c r="H14" s="408">
        <v>219829</v>
      </c>
      <c r="I14" s="407">
        <f t="shared" si="1"/>
        <v>0.1417647353169964</v>
      </c>
    </row>
    <row r="15" spans="1:9" s="409" customFormat="1" ht="18" customHeight="1">
      <c r="A15" s="404" t="s">
        <v>117</v>
      </c>
      <c r="B15" s="405">
        <v>25280</v>
      </c>
      <c r="C15" s="406">
        <f t="shared" si="2"/>
        <v>0.026774158700436562</v>
      </c>
      <c r="D15" s="405">
        <v>21857</v>
      </c>
      <c r="E15" s="407">
        <f t="shared" si="0"/>
        <v>0.15660886672461904</v>
      </c>
      <c r="F15" s="405">
        <v>278971</v>
      </c>
      <c r="G15" s="407">
        <f t="shared" si="3"/>
        <v>0.030610104140035486</v>
      </c>
      <c r="H15" s="408">
        <v>257103</v>
      </c>
      <c r="I15" s="407">
        <f t="shared" si="1"/>
        <v>0.08505540581012272</v>
      </c>
    </row>
    <row r="16" spans="1:9" s="409" customFormat="1" ht="18" customHeight="1">
      <c r="A16" s="404" t="s">
        <v>118</v>
      </c>
      <c r="B16" s="405">
        <v>23262</v>
      </c>
      <c r="C16" s="406">
        <f t="shared" si="2"/>
        <v>0.02463688606366912</v>
      </c>
      <c r="D16" s="405">
        <v>13196</v>
      </c>
      <c r="E16" s="407">
        <f t="shared" si="0"/>
        <v>0.7628069111852076</v>
      </c>
      <c r="F16" s="405">
        <v>194668</v>
      </c>
      <c r="G16" s="407">
        <f t="shared" si="3"/>
        <v>0.021359954091043253</v>
      </c>
      <c r="H16" s="408">
        <v>149681</v>
      </c>
      <c r="I16" s="407">
        <f t="shared" si="1"/>
        <v>0.3005525083343912</v>
      </c>
    </row>
    <row r="17" spans="1:9" s="409" customFormat="1" ht="18" customHeight="1">
      <c r="A17" s="404" t="s">
        <v>119</v>
      </c>
      <c r="B17" s="405">
        <v>14008</v>
      </c>
      <c r="C17" s="406">
        <f t="shared" si="2"/>
        <v>0.014835934140653298</v>
      </c>
      <c r="D17" s="405">
        <v>12701</v>
      </c>
      <c r="E17" s="407">
        <f t="shared" si="0"/>
        <v>0.10290528304857882</v>
      </c>
      <c r="F17" s="405">
        <v>142087</v>
      </c>
      <c r="G17" s="407">
        <f t="shared" si="3"/>
        <v>0.015590501761635518</v>
      </c>
      <c r="H17" s="408">
        <v>136103</v>
      </c>
      <c r="I17" s="407">
        <f t="shared" si="1"/>
        <v>0.043966701689161836</v>
      </c>
    </row>
    <row r="18" spans="1:9" s="409" customFormat="1" ht="18" customHeight="1">
      <c r="A18" s="404" t="s">
        <v>120</v>
      </c>
      <c r="B18" s="405">
        <v>14005</v>
      </c>
      <c r="C18" s="406">
        <f t="shared" si="2"/>
        <v>0.014832756827516379</v>
      </c>
      <c r="D18" s="405">
        <v>10797</v>
      </c>
      <c r="E18" s="407">
        <f t="shared" si="0"/>
        <v>0.29711957025099567</v>
      </c>
      <c r="F18" s="405">
        <v>142968</v>
      </c>
      <c r="G18" s="407">
        <f t="shared" si="3"/>
        <v>0.015687169521895084</v>
      </c>
      <c r="H18" s="408">
        <v>128546</v>
      </c>
      <c r="I18" s="407">
        <f t="shared" si="1"/>
        <v>0.11219330045275622</v>
      </c>
    </row>
    <row r="19" spans="1:9" s="409" customFormat="1" ht="18" customHeight="1">
      <c r="A19" s="404" t="s">
        <v>121</v>
      </c>
      <c r="B19" s="405">
        <v>13499</v>
      </c>
      <c r="C19" s="406">
        <f t="shared" si="2"/>
        <v>0.014296850011756058</v>
      </c>
      <c r="D19" s="405">
        <v>21964</v>
      </c>
      <c r="E19" s="407">
        <f t="shared" si="0"/>
        <v>-0.38540338736113644</v>
      </c>
      <c r="F19" s="405">
        <v>181684</v>
      </c>
      <c r="G19" s="407">
        <f t="shared" si="3"/>
        <v>0.019935284171394903</v>
      </c>
      <c r="H19" s="408">
        <v>252233</v>
      </c>
      <c r="I19" s="407">
        <f t="shared" si="1"/>
        <v>-0.27969773978821166</v>
      </c>
    </row>
    <row r="20" spans="1:9" s="409" customFormat="1" ht="18" customHeight="1">
      <c r="A20" s="404" t="s">
        <v>122</v>
      </c>
      <c r="B20" s="405">
        <v>13098</v>
      </c>
      <c r="C20" s="406">
        <f t="shared" si="2"/>
        <v>0.0138721491557879</v>
      </c>
      <c r="D20" s="405">
        <v>10860</v>
      </c>
      <c r="E20" s="407">
        <f t="shared" si="0"/>
        <v>0.2060773480662983</v>
      </c>
      <c r="F20" s="405">
        <v>124293</v>
      </c>
      <c r="G20" s="407">
        <f t="shared" si="3"/>
        <v>0.013638054399480343</v>
      </c>
      <c r="H20" s="408">
        <v>121859</v>
      </c>
      <c r="I20" s="407">
        <f t="shared" si="1"/>
        <v>0.019973904266406217</v>
      </c>
    </row>
    <row r="21" spans="1:9" s="409" customFormat="1" ht="18" customHeight="1">
      <c r="A21" s="404" t="s">
        <v>123</v>
      </c>
      <c r="B21" s="405">
        <v>12663</v>
      </c>
      <c r="C21" s="406">
        <f t="shared" si="2"/>
        <v>0.01341143875093466</v>
      </c>
      <c r="D21" s="405">
        <v>10973</v>
      </c>
      <c r="E21" s="407">
        <f t="shared" si="0"/>
        <v>0.1540143989793128</v>
      </c>
      <c r="F21" s="405">
        <v>134548</v>
      </c>
      <c r="G21" s="407">
        <f t="shared" si="3"/>
        <v>0.014763284684908088</v>
      </c>
      <c r="H21" s="408">
        <v>136378</v>
      </c>
      <c r="I21" s="407">
        <f t="shared" si="1"/>
        <v>-0.013418586575547398</v>
      </c>
    </row>
    <row r="22" spans="1:9" s="409" customFormat="1" ht="18" customHeight="1">
      <c r="A22" s="404" t="s">
        <v>124</v>
      </c>
      <c r="B22" s="405">
        <v>12174</v>
      </c>
      <c r="C22" s="406">
        <f t="shared" si="2"/>
        <v>0.01289353670961688</v>
      </c>
      <c r="D22" s="405">
        <v>10724</v>
      </c>
      <c r="E22" s="407">
        <f t="shared" si="0"/>
        <v>0.13521074226035057</v>
      </c>
      <c r="F22" s="405">
        <v>118001</v>
      </c>
      <c r="G22" s="407">
        <f t="shared" si="3"/>
        <v>0.012947664447660608</v>
      </c>
      <c r="H22" s="408">
        <v>110858</v>
      </c>
      <c r="I22" s="407">
        <f t="shared" si="1"/>
        <v>0.0644337801511845</v>
      </c>
    </row>
    <row r="23" spans="1:9" s="409" customFormat="1" ht="18" customHeight="1">
      <c r="A23" s="404" t="s">
        <v>125</v>
      </c>
      <c r="B23" s="405">
        <v>12046</v>
      </c>
      <c r="C23" s="406">
        <f t="shared" si="2"/>
        <v>0.01275797134910834</v>
      </c>
      <c r="D23" s="405">
        <v>10977</v>
      </c>
      <c r="E23" s="407">
        <f t="shared" si="0"/>
        <v>0.09738544228842128</v>
      </c>
      <c r="F23" s="405">
        <v>115075</v>
      </c>
      <c r="G23" s="407">
        <f t="shared" si="3"/>
        <v>0.012626608980555626</v>
      </c>
      <c r="H23" s="408">
        <v>101552</v>
      </c>
      <c r="I23" s="407">
        <f t="shared" si="1"/>
        <v>0.13316330549866073</v>
      </c>
    </row>
    <row r="24" spans="1:9" s="409" customFormat="1" ht="18" customHeight="1">
      <c r="A24" s="404" t="s">
        <v>126</v>
      </c>
      <c r="B24" s="405">
        <v>11327</v>
      </c>
      <c r="C24" s="406">
        <f t="shared" si="2"/>
        <v>0.011996475300626778</v>
      </c>
      <c r="D24" s="405">
        <v>7435</v>
      </c>
      <c r="E24" s="407">
        <f t="shared" si="0"/>
        <v>0.5234700739744451</v>
      </c>
      <c r="F24" s="405">
        <v>98997</v>
      </c>
      <c r="G24" s="407">
        <f t="shared" si="3"/>
        <v>0.01086244978707856</v>
      </c>
      <c r="H24" s="408">
        <v>84314</v>
      </c>
      <c r="I24" s="407">
        <f t="shared" si="1"/>
        <v>0.1741466423132576</v>
      </c>
    </row>
    <row r="25" spans="1:9" s="409" customFormat="1" ht="18" customHeight="1">
      <c r="A25" s="404" t="s">
        <v>127</v>
      </c>
      <c r="B25" s="405">
        <v>11014</v>
      </c>
      <c r="C25" s="406">
        <f t="shared" si="2"/>
        <v>0.01166497563000824</v>
      </c>
      <c r="D25" s="405">
        <v>6903</v>
      </c>
      <c r="E25" s="407">
        <f t="shared" si="0"/>
        <v>0.5955381718093582</v>
      </c>
      <c r="F25" s="405">
        <v>87152</v>
      </c>
      <c r="G25" s="407">
        <f t="shared" si="3"/>
        <v>0.009562756688015503</v>
      </c>
      <c r="H25" s="408">
        <v>69590</v>
      </c>
      <c r="I25" s="407">
        <f t="shared" si="1"/>
        <v>0.2523638453800834</v>
      </c>
    </row>
    <row r="26" spans="1:9" s="409" customFormat="1" ht="18" customHeight="1">
      <c r="A26" s="404" t="s">
        <v>128</v>
      </c>
      <c r="B26" s="405">
        <v>10430</v>
      </c>
      <c r="C26" s="406">
        <f t="shared" si="2"/>
        <v>0.011046458672688029</v>
      </c>
      <c r="D26" s="405">
        <v>9685</v>
      </c>
      <c r="E26" s="407">
        <f t="shared" si="0"/>
        <v>0.07692307692307687</v>
      </c>
      <c r="F26" s="405">
        <v>104039</v>
      </c>
      <c r="G26" s="407">
        <f t="shared" si="3"/>
        <v>0.011415683438870535</v>
      </c>
      <c r="H26" s="408">
        <v>108335</v>
      </c>
      <c r="I26" s="407">
        <f t="shared" si="1"/>
        <v>-0.039654774541930116</v>
      </c>
    </row>
    <row r="27" spans="1:9" s="409" customFormat="1" ht="18" customHeight="1">
      <c r="A27" s="404" t="s">
        <v>129</v>
      </c>
      <c r="B27" s="405">
        <v>9968</v>
      </c>
      <c r="C27" s="406">
        <f t="shared" si="2"/>
        <v>0.010557152449602519</v>
      </c>
      <c r="D27" s="405">
        <v>8381</v>
      </c>
      <c r="E27" s="407">
        <f t="shared" si="0"/>
        <v>0.18935687865409845</v>
      </c>
      <c r="F27" s="405">
        <v>108456</v>
      </c>
      <c r="G27" s="407">
        <f t="shared" si="3"/>
        <v>0.011900338940648628</v>
      </c>
      <c r="H27" s="408">
        <v>82375</v>
      </c>
      <c r="I27" s="407">
        <f t="shared" si="1"/>
        <v>0.3166130500758726</v>
      </c>
    </row>
    <row r="28" spans="1:9" s="409" customFormat="1" ht="18" customHeight="1">
      <c r="A28" s="404" t="s">
        <v>130</v>
      </c>
      <c r="B28" s="405">
        <v>9103</v>
      </c>
      <c r="C28" s="406">
        <f t="shared" si="2"/>
        <v>0.009641027161790904</v>
      </c>
      <c r="D28" s="405">
        <v>5999</v>
      </c>
      <c r="E28" s="407">
        <f t="shared" si="0"/>
        <v>0.5174195699283213</v>
      </c>
      <c r="F28" s="405">
        <v>82301</v>
      </c>
      <c r="G28" s="407">
        <f t="shared" si="3"/>
        <v>0.009030480518867769</v>
      </c>
      <c r="H28" s="408">
        <v>69466</v>
      </c>
      <c r="I28" s="407">
        <f t="shared" si="1"/>
        <v>0.1847666484323267</v>
      </c>
    </row>
    <row r="29" spans="1:9" s="409" customFormat="1" ht="18" customHeight="1">
      <c r="A29" s="404" t="s">
        <v>131</v>
      </c>
      <c r="B29" s="405">
        <v>8846</v>
      </c>
      <c r="C29" s="406">
        <f t="shared" si="2"/>
        <v>0.00936883733639485</v>
      </c>
      <c r="D29" s="405">
        <v>7326</v>
      </c>
      <c r="E29" s="407">
        <f t="shared" si="0"/>
        <v>0.20748020748020757</v>
      </c>
      <c r="F29" s="405">
        <v>89290</v>
      </c>
      <c r="G29" s="407">
        <f t="shared" si="3"/>
        <v>0.009797348823582984</v>
      </c>
      <c r="H29" s="408">
        <v>89494</v>
      </c>
      <c r="I29" s="407">
        <f t="shared" si="1"/>
        <v>-0.002279482423402701</v>
      </c>
    </row>
    <row r="30" spans="1:9" s="409" customFormat="1" ht="18" customHeight="1">
      <c r="A30" s="404" t="s">
        <v>132</v>
      </c>
      <c r="B30" s="405">
        <v>8639</v>
      </c>
      <c r="C30" s="406">
        <f t="shared" si="2"/>
        <v>0.009149602729947448</v>
      </c>
      <c r="D30" s="405">
        <v>5424</v>
      </c>
      <c r="E30" s="407">
        <f t="shared" si="0"/>
        <v>0.59273598820059</v>
      </c>
      <c r="F30" s="405">
        <v>75312</v>
      </c>
      <c r="G30" s="407">
        <f t="shared" si="3"/>
        <v>0.008263612214152555</v>
      </c>
      <c r="H30" s="408">
        <v>61239</v>
      </c>
      <c r="I30" s="407">
        <f t="shared" si="1"/>
        <v>0.22980453632489106</v>
      </c>
    </row>
    <row r="31" spans="1:9" s="409" customFormat="1" ht="18" customHeight="1">
      <c r="A31" s="404" t="s">
        <v>133</v>
      </c>
      <c r="B31" s="405">
        <v>7977</v>
      </c>
      <c r="C31" s="406">
        <f t="shared" si="2"/>
        <v>0.008448475631067345</v>
      </c>
      <c r="D31" s="405">
        <v>8037</v>
      </c>
      <c r="E31" s="407">
        <f t="shared" si="0"/>
        <v>-0.0074654721911160404</v>
      </c>
      <c r="F31" s="405">
        <v>92369</v>
      </c>
      <c r="G31" s="407">
        <f t="shared" si="3"/>
        <v>0.010135192221811362</v>
      </c>
      <c r="H31" s="408">
        <v>86216</v>
      </c>
      <c r="I31" s="407">
        <f t="shared" si="1"/>
        <v>0.071367263616962</v>
      </c>
    </row>
    <row r="32" spans="1:9" s="409" customFormat="1" ht="18" customHeight="1">
      <c r="A32" s="404" t="s">
        <v>134</v>
      </c>
      <c r="B32" s="405">
        <v>7867</v>
      </c>
      <c r="C32" s="406">
        <f t="shared" si="2"/>
        <v>0.008331974149380318</v>
      </c>
      <c r="D32" s="405">
        <v>5711</v>
      </c>
      <c r="E32" s="407">
        <f t="shared" si="0"/>
        <v>0.37751707231658194</v>
      </c>
      <c r="F32" s="405">
        <v>76615</v>
      </c>
      <c r="G32" s="407">
        <f t="shared" si="3"/>
        <v>0.008406583941301492</v>
      </c>
      <c r="H32" s="408">
        <v>59488</v>
      </c>
      <c r="I32" s="407">
        <f t="shared" si="1"/>
        <v>0.2879068047337279</v>
      </c>
    </row>
    <row r="33" spans="1:9" s="409" customFormat="1" ht="18" customHeight="1">
      <c r="A33" s="404" t="s">
        <v>135</v>
      </c>
      <c r="B33" s="405">
        <v>7168</v>
      </c>
      <c r="C33" s="406">
        <f t="shared" si="2"/>
        <v>0.007591660188478215</v>
      </c>
      <c r="D33" s="405">
        <v>6411</v>
      </c>
      <c r="E33" s="407">
        <f t="shared" si="0"/>
        <v>0.11807830291686172</v>
      </c>
      <c r="F33" s="405">
        <v>75260</v>
      </c>
      <c r="G33" s="407">
        <f t="shared" si="3"/>
        <v>0.0082579065120714</v>
      </c>
      <c r="H33" s="408">
        <v>66268</v>
      </c>
      <c r="I33" s="407">
        <f t="shared" si="1"/>
        <v>0.13569143477998424</v>
      </c>
    </row>
    <row r="34" spans="1:9" s="409" customFormat="1" ht="18" customHeight="1">
      <c r="A34" s="404" t="s">
        <v>136</v>
      </c>
      <c r="B34" s="405">
        <v>7011</v>
      </c>
      <c r="C34" s="406">
        <f t="shared" si="2"/>
        <v>0.0074253808009794595</v>
      </c>
      <c r="D34" s="405">
        <v>5466</v>
      </c>
      <c r="E34" s="407">
        <f t="shared" si="0"/>
        <v>0.28265642151481885</v>
      </c>
      <c r="F34" s="405">
        <v>80287</v>
      </c>
      <c r="G34" s="407">
        <f t="shared" si="3"/>
        <v>0.008809494288263041</v>
      </c>
      <c r="H34" s="408">
        <v>67069</v>
      </c>
      <c r="I34" s="407">
        <f t="shared" si="1"/>
        <v>0.19708061846754843</v>
      </c>
    </row>
    <row r="35" spans="1:9" s="409" customFormat="1" ht="18" customHeight="1">
      <c r="A35" s="404" t="s">
        <v>137</v>
      </c>
      <c r="B35" s="405">
        <v>6776</v>
      </c>
      <c r="C35" s="406">
        <f t="shared" si="2"/>
        <v>0.007176491271920813</v>
      </c>
      <c r="D35" s="405">
        <v>6444</v>
      </c>
      <c r="E35" s="407">
        <f t="shared" si="0"/>
        <v>0.051520794537554204</v>
      </c>
      <c r="F35" s="405">
        <v>110527</v>
      </c>
      <c r="G35" s="407">
        <f t="shared" si="3"/>
        <v>0.012127579498534623</v>
      </c>
      <c r="H35" s="408">
        <v>104360</v>
      </c>
      <c r="I35" s="407">
        <f t="shared" si="1"/>
        <v>0.05909352242238408</v>
      </c>
    </row>
    <row r="36" spans="1:9" s="409" customFormat="1" ht="18" customHeight="1">
      <c r="A36" s="404" t="s">
        <v>138</v>
      </c>
      <c r="B36" s="405">
        <v>6121</v>
      </c>
      <c r="C36" s="406">
        <f t="shared" si="2"/>
        <v>0.0064827779036935205</v>
      </c>
      <c r="D36" s="405">
        <v>5381</v>
      </c>
      <c r="E36" s="407">
        <f t="shared" si="0"/>
        <v>0.13752090689462926</v>
      </c>
      <c r="F36" s="405">
        <v>55482</v>
      </c>
      <c r="G36" s="407">
        <f t="shared" si="3"/>
        <v>0.006087764670512164</v>
      </c>
      <c r="H36" s="408">
        <v>48751</v>
      </c>
      <c r="I36" s="407">
        <f t="shared" si="1"/>
        <v>0.13806896268794477</v>
      </c>
    </row>
    <row r="37" spans="1:9" s="409" customFormat="1" ht="18" customHeight="1">
      <c r="A37" s="404" t="s">
        <v>139</v>
      </c>
      <c r="B37" s="405">
        <v>5550</v>
      </c>
      <c r="C37" s="406">
        <f t="shared" si="2"/>
        <v>0.005878029303299957</v>
      </c>
      <c r="D37" s="405">
        <v>5565</v>
      </c>
      <c r="E37" s="407">
        <f t="shared" si="0"/>
        <v>-0.0026954177897574594</v>
      </c>
      <c r="F37" s="405">
        <v>57006</v>
      </c>
      <c r="G37" s="407">
        <f t="shared" si="3"/>
        <v>0.006254985631506009</v>
      </c>
      <c r="H37" s="408">
        <v>61588</v>
      </c>
      <c r="I37" s="407">
        <f t="shared" si="1"/>
        <v>-0.07439760992401112</v>
      </c>
    </row>
    <row r="38" spans="1:9" s="409" customFormat="1" ht="18" customHeight="1">
      <c r="A38" s="404" t="s">
        <v>140</v>
      </c>
      <c r="B38" s="405">
        <v>5531</v>
      </c>
      <c r="C38" s="406">
        <f t="shared" si="2"/>
        <v>0.005857906320099471</v>
      </c>
      <c r="D38" s="405">
        <v>5352</v>
      </c>
      <c r="E38" s="407">
        <f t="shared" si="0"/>
        <v>0.033445440956651806</v>
      </c>
      <c r="F38" s="405">
        <v>59122</v>
      </c>
      <c r="G38" s="407">
        <f t="shared" si="3"/>
        <v>0.006487163816193002</v>
      </c>
      <c r="H38" s="408">
        <v>54710</v>
      </c>
      <c r="I38" s="407">
        <f t="shared" si="1"/>
        <v>0.08064339243282759</v>
      </c>
    </row>
    <row r="39" spans="1:9" s="409" customFormat="1" ht="18" customHeight="1">
      <c r="A39" s="404" t="s">
        <v>141</v>
      </c>
      <c r="B39" s="405">
        <v>4100</v>
      </c>
      <c r="C39" s="406">
        <f t="shared" si="2"/>
        <v>0.004342327953789158</v>
      </c>
      <c r="D39" s="405">
        <v>3327</v>
      </c>
      <c r="E39" s="407">
        <f t="shared" si="0"/>
        <v>0.23234144875263008</v>
      </c>
      <c r="F39" s="405">
        <v>40746</v>
      </c>
      <c r="G39" s="407">
        <f t="shared" si="3"/>
        <v>0.004470856480744901</v>
      </c>
      <c r="H39" s="408">
        <v>38034</v>
      </c>
      <c r="I39" s="407">
        <f t="shared" si="1"/>
        <v>0.07130462218015454</v>
      </c>
    </row>
    <row r="40" spans="1:9" s="409" customFormat="1" ht="18" customHeight="1">
      <c r="A40" s="404" t="s">
        <v>142</v>
      </c>
      <c r="B40" s="405">
        <v>3864</v>
      </c>
      <c r="C40" s="406">
        <f t="shared" si="2"/>
        <v>0.004092379320351538</v>
      </c>
      <c r="D40" s="405">
        <v>4576</v>
      </c>
      <c r="E40" s="407">
        <f t="shared" si="0"/>
        <v>-0.15559440559440563</v>
      </c>
      <c r="F40" s="405">
        <v>42641</v>
      </c>
      <c r="G40" s="407">
        <f t="shared" si="3"/>
        <v>0.004678785431586986</v>
      </c>
      <c r="H40" s="408">
        <v>48588</v>
      </c>
      <c r="I40" s="407">
        <f t="shared" si="1"/>
        <v>-0.12239647649625418</v>
      </c>
    </row>
    <row r="41" spans="1:9" s="409" customFormat="1" ht="18" customHeight="1">
      <c r="A41" s="404" t="s">
        <v>143</v>
      </c>
      <c r="B41" s="405">
        <v>3790</v>
      </c>
      <c r="C41" s="406">
        <f t="shared" si="2"/>
        <v>0.004014005596307538</v>
      </c>
      <c r="D41" s="405">
        <v>3494</v>
      </c>
      <c r="E41" s="407">
        <f t="shared" si="0"/>
        <v>0.08471665712650256</v>
      </c>
      <c r="F41" s="405">
        <v>36335</v>
      </c>
      <c r="G41" s="407">
        <f t="shared" si="3"/>
        <v>0.00398685932920694</v>
      </c>
      <c r="H41" s="408">
        <v>36415</v>
      </c>
      <c r="I41" s="407">
        <f t="shared" si="1"/>
        <v>-0.0021968968831524993</v>
      </c>
    </row>
    <row r="42" spans="1:9" s="409" customFormat="1" ht="18" customHeight="1">
      <c r="A42" s="404" t="s">
        <v>144</v>
      </c>
      <c r="B42" s="405">
        <v>3357</v>
      </c>
      <c r="C42" s="406">
        <f t="shared" si="2"/>
        <v>0.0035554134002122443</v>
      </c>
      <c r="D42" s="405">
        <v>2931</v>
      </c>
      <c r="E42" s="407">
        <f t="shared" si="0"/>
        <v>0.14534288638689863</v>
      </c>
      <c r="F42" s="405">
        <v>31886</v>
      </c>
      <c r="G42" s="407">
        <f t="shared" si="3"/>
        <v>0.0034986926261481354</v>
      </c>
      <c r="H42" s="408">
        <v>31257</v>
      </c>
      <c r="I42" s="407">
        <f t="shared" si="1"/>
        <v>0.020123492337716264</v>
      </c>
    </row>
    <row r="43" spans="1:9" s="409" customFormat="1" ht="18" customHeight="1">
      <c r="A43" s="404" t="s">
        <v>145</v>
      </c>
      <c r="B43" s="405">
        <v>3142</v>
      </c>
      <c r="C43" s="406">
        <f t="shared" si="2"/>
        <v>0.003327705958733057</v>
      </c>
      <c r="D43" s="405">
        <v>3946</v>
      </c>
      <c r="E43" s="407">
        <f t="shared" si="0"/>
        <v>-0.20375063355296508</v>
      </c>
      <c r="F43" s="405">
        <v>33773</v>
      </c>
      <c r="G43" s="407">
        <f t="shared" si="3"/>
        <v>0.0037057437766700426</v>
      </c>
      <c r="H43" s="408">
        <v>43786</v>
      </c>
      <c r="I43" s="407">
        <f t="shared" si="1"/>
        <v>-0.2286804001278948</v>
      </c>
    </row>
    <row r="44" spans="1:9" s="409" customFormat="1" ht="18" customHeight="1">
      <c r="A44" s="404" t="s">
        <v>146</v>
      </c>
      <c r="B44" s="405">
        <v>2397</v>
      </c>
      <c r="C44" s="406">
        <f t="shared" si="2"/>
        <v>0.002538673196398198</v>
      </c>
      <c r="D44" s="405">
        <v>2337</v>
      </c>
      <c r="E44" s="407">
        <f t="shared" si="0"/>
        <v>0.025673940949935803</v>
      </c>
      <c r="F44" s="405">
        <v>25124</v>
      </c>
      <c r="G44" s="407">
        <f t="shared" si="3"/>
        <v>0.0027567319055179624</v>
      </c>
      <c r="H44" s="408">
        <v>29510</v>
      </c>
      <c r="I44" s="407">
        <f t="shared" si="1"/>
        <v>-0.14862758386987462</v>
      </c>
    </row>
    <row r="45" spans="1:9" s="409" customFormat="1" ht="18" customHeight="1">
      <c r="A45" s="404" t="s">
        <v>147</v>
      </c>
      <c r="B45" s="405">
        <v>1222</v>
      </c>
      <c r="C45" s="406">
        <f t="shared" si="2"/>
        <v>0.0012942255511049635</v>
      </c>
      <c r="D45" s="405">
        <v>1681</v>
      </c>
      <c r="E45" s="407">
        <f t="shared" si="0"/>
        <v>-0.273051754907793</v>
      </c>
      <c r="F45" s="405">
        <v>19167</v>
      </c>
      <c r="G45" s="407">
        <f t="shared" si="3"/>
        <v>0.0021030998421056675</v>
      </c>
      <c r="H45" s="408">
        <v>18816</v>
      </c>
      <c r="I45" s="407">
        <f t="shared" si="1"/>
        <v>0.018654336734693855</v>
      </c>
    </row>
    <row r="46" spans="1:9" s="409" customFormat="1" ht="18" customHeight="1" thickBot="1">
      <c r="A46" s="410" t="s">
        <v>148</v>
      </c>
      <c r="B46" s="411">
        <v>131805</v>
      </c>
      <c r="C46" s="412">
        <f t="shared" si="2"/>
        <v>0.1395952526705317</v>
      </c>
      <c r="D46" s="411">
        <v>114667</v>
      </c>
      <c r="E46" s="413">
        <f t="shared" si="0"/>
        <v>0.14945886785212825</v>
      </c>
      <c r="F46" s="411">
        <v>1305903</v>
      </c>
      <c r="G46" s="413">
        <f t="shared" si="3"/>
        <v>0.14329025894012196</v>
      </c>
      <c r="H46" s="414">
        <v>1237335</v>
      </c>
      <c r="I46" s="413">
        <f t="shared" si="1"/>
        <v>0.05541587363163569</v>
      </c>
    </row>
    <row r="47" ht="14.25">
      <c r="A47" s="226" t="s">
        <v>149</v>
      </c>
    </row>
    <row r="48" ht="9.75" customHeight="1">
      <c r="A48" s="226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95" zoomScaleNormal="95" workbookViewId="0" topLeftCell="A1">
      <selection activeCell="A1" sqref="A1"/>
    </sheetView>
  </sheetViews>
  <sheetFormatPr defaultColWidth="10.8515625" defaultRowHeight="12.75"/>
  <cols>
    <col min="1" max="1" width="17.28125" style="415" customWidth="1"/>
    <col min="2" max="2" width="12.28125" style="415" customWidth="1"/>
    <col min="3" max="3" width="12.7109375" style="416" customWidth="1"/>
    <col min="4" max="4" width="12.00390625" style="415" customWidth="1"/>
    <col min="5" max="5" width="9.140625" style="416" customWidth="1"/>
    <col min="6" max="6" width="12.140625" style="415" customWidth="1"/>
    <col min="7" max="7" width="12.140625" style="416" customWidth="1"/>
    <col min="8" max="8" width="11.7109375" style="415" customWidth="1"/>
    <col min="9" max="9" width="9.421875" style="416" customWidth="1"/>
    <col min="10" max="16384" width="10.8515625" style="415" customWidth="1"/>
  </cols>
  <sheetData>
    <row r="1" spans="8:9" ht="18.75" thickBot="1">
      <c r="H1" s="234" t="s">
        <v>0</v>
      </c>
      <c r="I1" s="235"/>
    </row>
    <row r="2" ht="4.5" customHeight="1" thickBot="1"/>
    <row r="3" spans="1:9" ht="24.75" customHeight="1" thickBot="1">
      <c r="A3" s="417" t="s">
        <v>150</v>
      </c>
      <c r="B3" s="418"/>
      <c r="C3" s="418"/>
      <c r="D3" s="418"/>
      <c r="E3" s="418"/>
      <c r="F3" s="418"/>
      <c r="G3" s="418"/>
      <c r="H3" s="418"/>
      <c r="I3" s="419"/>
    </row>
    <row r="4" spans="1:9" ht="14.25" thickBot="1">
      <c r="A4" s="420" t="s">
        <v>151</v>
      </c>
      <c r="B4" s="421" t="s">
        <v>39</v>
      </c>
      <c r="C4" s="422"/>
      <c r="D4" s="422"/>
      <c r="E4" s="423"/>
      <c r="F4" s="422" t="s">
        <v>40</v>
      </c>
      <c r="G4" s="422"/>
      <c r="H4" s="422"/>
      <c r="I4" s="423"/>
    </row>
    <row r="5" spans="1:9" s="428" customFormat="1" ht="31.5" customHeight="1" thickBot="1">
      <c r="A5" s="424"/>
      <c r="B5" s="425" t="s">
        <v>41</v>
      </c>
      <c r="C5" s="426" t="s">
        <v>42</v>
      </c>
      <c r="D5" s="425" t="s">
        <v>43</v>
      </c>
      <c r="E5" s="427" t="s">
        <v>44</v>
      </c>
      <c r="F5" s="425" t="s">
        <v>45</v>
      </c>
      <c r="G5" s="426" t="s">
        <v>42</v>
      </c>
      <c r="H5" s="425" t="s">
        <v>46</v>
      </c>
      <c r="I5" s="427" t="s">
        <v>44</v>
      </c>
    </row>
    <row r="6" spans="1:9" s="434" customFormat="1" ht="15" customHeight="1" thickBot="1">
      <c r="A6" s="429" t="s">
        <v>4</v>
      </c>
      <c r="B6" s="430">
        <f>B7+B13+B19+B24+B29+B34+B40+B46+B56+B51</f>
        <v>944194</v>
      </c>
      <c r="C6" s="431">
        <f aca="true" t="shared" si="0" ref="C6:C40">(B6/$B$6)</f>
        <v>1</v>
      </c>
      <c r="D6" s="432">
        <f>D7+D13+D19+D24+D29+D34+D40+D46+D56+D51</f>
        <v>736828</v>
      </c>
      <c r="E6" s="433">
        <f aca="true" t="shared" si="1" ref="E6:E14">(B6/D6-1)</f>
        <v>0.2814306731014564</v>
      </c>
      <c r="F6" s="430">
        <f>F7+F13+F19+F24+F29+F34+F40+F46+F56+F51</f>
        <v>9113690</v>
      </c>
      <c r="G6" s="431">
        <f aca="true" t="shared" si="2" ref="G6:G40">(F6/$F$6)</f>
        <v>1</v>
      </c>
      <c r="H6" s="432">
        <f>H7+H13+H19+H24+H29+H34+H40+H46+H56+H51</f>
        <v>8189508</v>
      </c>
      <c r="I6" s="433">
        <f aca="true" t="shared" si="3" ref="I6:I14">(F6/H6-1)</f>
        <v>0.11284951428095558</v>
      </c>
    </row>
    <row r="7" spans="1:15" s="441" customFormat="1" ht="15.75" customHeight="1" thickTop="1">
      <c r="A7" s="435" t="s">
        <v>109</v>
      </c>
      <c r="B7" s="436">
        <f>SUM(B8:B12)</f>
        <v>122808</v>
      </c>
      <c r="C7" s="437">
        <f t="shared" si="0"/>
        <v>0.13006649057291192</v>
      </c>
      <c r="D7" s="438">
        <f>SUM(D8:D12)</f>
        <v>83839</v>
      </c>
      <c r="E7" s="439">
        <f t="shared" si="1"/>
        <v>0.4648075477999498</v>
      </c>
      <c r="F7" s="436">
        <f>SUM(F8:F12)</f>
        <v>1121837</v>
      </c>
      <c r="G7" s="437">
        <f t="shared" si="2"/>
        <v>0.12309360972339414</v>
      </c>
      <c r="H7" s="438">
        <f>SUM(H8:H12)</f>
        <v>971785</v>
      </c>
      <c r="I7" s="440">
        <f t="shared" si="3"/>
        <v>0.15440863977114283</v>
      </c>
      <c r="K7" s="442"/>
      <c r="L7" s="443"/>
      <c r="M7" s="442"/>
      <c r="N7" s="442"/>
      <c r="O7" s="442"/>
    </row>
    <row r="8" spans="1:10" ht="15.75" customHeight="1">
      <c r="A8" s="444" t="s">
        <v>47</v>
      </c>
      <c r="B8" s="445">
        <v>70103</v>
      </c>
      <c r="C8" s="446">
        <f t="shared" si="0"/>
        <v>0.07424639427914179</v>
      </c>
      <c r="D8" s="447">
        <v>65224</v>
      </c>
      <c r="E8" s="448">
        <f t="shared" si="1"/>
        <v>0.0748037532196737</v>
      </c>
      <c r="F8" s="445">
        <v>707515</v>
      </c>
      <c r="G8" s="446">
        <f t="shared" si="2"/>
        <v>0.07763211169131273</v>
      </c>
      <c r="H8" s="447">
        <v>723651</v>
      </c>
      <c r="I8" s="449">
        <f t="shared" si="3"/>
        <v>-0.02229804145921166</v>
      </c>
      <c r="J8" s="450"/>
    </row>
    <row r="9" spans="1:10" ht="15.75" customHeight="1">
      <c r="A9" s="444" t="s">
        <v>50</v>
      </c>
      <c r="B9" s="445">
        <v>18422</v>
      </c>
      <c r="C9" s="446">
        <f t="shared" si="0"/>
        <v>0.019510820869439966</v>
      </c>
      <c r="D9" s="447">
        <v>11808</v>
      </c>
      <c r="E9" s="448">
        <f t="shared" si="1"/>
        <v>0.560128726287263</v>
      </c>
      <c r="F9" s="445">
        <v>191779</v>
      </c>
      <c r="G9" s="446">
        <f t="shared" si="2"/>
        <v>0.021042958450419095</v>
      </c>
      <c r="H9" s="447">
        <v>155156</v>
      </c>
      <c r="I9" s="449">
        <f t="shared" si="3"/>
        <v>0.2360398566603934</v>
      </c>
      <c r="J9" s="450"/>
    </row>
    <row r="10" spans="1:10" ht="15.75" customHeight="1">
      <c r="A10" s="444" t="s">
        <v>49</v>
      </c>
      <c r="B10" s="445">
        <v>18311</v>
      </c>
      <c r="C10" s="446">
        <f t="shared" si="0"/>
        <v>0.01939326028337397</v>
      </c>
      <c r="D10" s="447"/>
      <c r="E10" s="448"/>
      <c r="F10" s="445">
        <v>112066</v>
      </c>
      <c r="G10" s="446">
        <f t="shared" si="2"/>
        <v>0.0122964463351288</v>
      </c>
      <c r="H10" s="447">
        <v>146</v>
      </c>
      <c r="I10" s="449" t="s">
        <v>152</v>
      </c>
      <c r="J10" s="450"/>
    </row>
    <row r="11" spans="1:10" ht="15.75" customHeight="1">
      <c r="A11" s="444" t="s">
        <v>48</v>
      </c>
      <c r="B11" s="445">
        <v>15972</v>
      </c>
      <c r="C11" s="446">
        <f t="shared" si="0"/>
        <v>0.0169160151409562</v>
      </c>
      <c r="D11" s="447">
        <v>6807</v>
      </c>
      <c r="E11" s="448">
        <f t="shared" si="1"/>
        <v>1.3464081092992508</v>
      </c>
      <c r="F11" s="445">
        <v>110073</v>
      </c>
      <c r="G11" s="446">
        <f t="shared" si="2"/>
        <v>0.012077764330364539</v>
      </c>
      <c r="H11" s="447">
        <v>92832</v>
      </c>
      <c r="I11" s="449">
        <f t="shared" si="3"/>
        <v>0.18572259565667015</v>
      </c>
      <c r="J11" s="450"/>
    </row>
    <row r="12" spans="1:10" ht="15.75" customHeight="1" thickBot="1">
      <c r="A12" s="444" t="s">
        <v>51</v>
      </c>
      <c r="B12" s="445"/>
      <c r="C12" s="446">
        <f t="shared" si="0"/>
        <v>0</v>
      </c>
      <c r="D12" s="447"/>
      <c r="E12" s="448"/>
      <c r="F12" s="445">
        <v>404</v>
      </c>
      <c r="G12" s="446">
        <f t="shared" si="2"/>
        <v>4.4328916168972176E-05</v>
      </c>
      <c r="H12" s="447"/>
      <c r="I12" s="451" t="s">
        <v>152</v>
      </c>
      <c r="J12" s="450"/>
    </row>
    <row r="13" spans="1:10" s="460" customFormat="1" ht="15.75" customHeight="1">
      <c r="A13" s="452" t="s">
        <v>110</v>
      </c>
      <c r="B13" s="453">
        <f>SUM(B14:B18)</f>
        <v>111617</v>
      </c>
      <c r="C13" s="454">
        <f t="shared" si="0"/>
        <v>0.11821405346782547</v>
      </c>
      <c r="D13" s="455">
        <f>SUM(D14:D18)</f>
        <v>86940</v>
      </c>
      <c r="E13" s="456">
        <f t="shared" si="1"/>
        <v>0.28383942949160335</v>
      </c>
      <c r="F13" s="457">
        <f>SUM(F14:F18)</f>
        <v>1110316</v>
      </c>
      <c r="G13" s="456">
        <f t="shared" si="2"/>
        <v>0.12182946753729829</v>
      </c>
      <c r="H13" s="455">
        <f>SUM(H14:H18)</f>
        <v>963964</v>
      </c>
      <c r="I13" s="458">
        <f t="shared" si="3"/>
        <v>0.1518230971281085</v>
      </c>
      <c r="J13" s="459"/>
    </row>
    <row r="14" spans="1:10" ht="15.75" customHeight="1">
      <c r="A14" s="444" t="s">
        <v>47</v>
      </c>
      <c r="B14" s="461">
        <v>51172</v>
      </c>
      <c r="C14" s="446">
        <f t="shared" si="0"/>
        <v>0.05419648928080458</v>
      </c>
      <c r="D14" s="462">
        <v>53659</v>
      </c>
      <c r="E14" s="448">
        <f t="shared" si="1"/>
        <v>-0.04634823608341565</v>
      </c>
      <c r="F14" s="463">
        <v>572518</v>
      </c>
      <c r="G14" s="446">
        <f t="shared" si="2"/>
        <v>0.06281956046343468</v>
      </c>
      <c r="H14" s="462">
        <v>582654</v>
      </c>
      <c r="I14" s="449">
        <f t="shared" si="3"/>
        <v>-0.01739625918641252</v>
      </c>
      <c r="J14" s="450"/>
    </row>
    <row r="15" spans="1:10" ht="15.75" customHeight="1">
      <c r="A15" s="444" t="s">
        <v>48</v>
      </c>
      <c r="B15" s="461">
        <v>26348</v>
      </c>
      <c r="C15" s="446">
        <f t="shared" si="0"/>
        <v>0.02790528217717969</v>
      </c>
      <c r="D15" s="462">
        <v>17460</v>
      </c>
      <c r="E15" s="448">
        <f>(B15/D15-1)</f>
        <v>0.509049255441008</v>
      </c>
      <c r="F15" s="463">
        <v>222344</v>
      </c>
      <c r="G15" s="446">
        <f t="shared" si="2"/>
        <v>0.024396704298697895</v>
      </c>
      <c r="H15" s="462">
        <v>202940</v>
      </c>
      <c r="I15" s="449">
        <f>(F15/H15-1)</f>
        <v>0.09561446733024548</v>
      </c>
      <c r="J15" s="450"/>
    </row>
    <row r="16" spans="1:10" ht="15.75" customHeight="1">
      <c r="A16" s="444" t="s">
        <v>50</v>
      </c>
      <c r="B16" s="461">
        <v>18704</v>
      </c>
      <c r="C16" s="446">
        <f t="shared" si="0"/>
        <v>0.019809488304310344</v>
      </c>
      <c r="D16" s="462">
        <v>15091</v>
      </c>
      <c r="E16" s="448">
        <f>(B16/D16-1)</f>
        <v>0.2394142203962626</v>
      </c>
      <c r="F16" s="463">
        <v>179034</v>
      </c>
      <c r="G16" s="446">
        <f t="shared" si="2"/>
        <v>0.019644512815336048</v>
      </c>
      <c r="H16" s="462">
        <v>176532</v>
      </c>
      <c r="I16" s="449">
        <f>(F16/H16-1)</f>
        <v>0.014173067772415227</v>
      </c>
      <c r="J16" s="450"/>
    </row>
    <row r="17" spans="1:10" ht="15.75" customHeight="1">
      <c r="A17" s="444" t="s">
        <v>49</v>
      </c>
      <c r="B17" s="461">
        <v>15393</v>
      </c>
      <c r="C17" s="446">
        <f t="shared" si="0"/>
        <v>0.016302793705530855</v>
      </c>
      <c r="D17" s="462">
        <v>36</v>
      </c>
      <c r="E17" s="464" t="s">
        <v>152</v>
      </c>
      <c r="F17" s="463">
        <v>136246</v>
      </c>
      <c r="G17" s="446">
        <f t="shared" si="2"/>
        <v>0.014949597802865798</v>
      </c>
      <c r="H17" s="462">
        <v>775</v>
      </c>
      <c r="I17" s="465" t="s">
        <v>152</v>
      </c>
      <c r="J17" s="450"/>
    </row>
    <row r="18" spans="1:10" ht="15.75" customHeight="1" thickBot="1">
      <c r="A18" s="444" t="s">
        <v>51</v>
      </c>
      <c r="B18" s="461"/>
      <c r="C18" s="446">
        <f t="shared" si="0"/>
        <v>0</v>
      </c>
      <c r="D18" s="462">
        <v>694</v>
      </c>
      <c r="E18" s="466" t="s">
        <v>152</v>
      </c>
      <c r="F18" s="463">
        <v>174</v>
      </c>
      <c r="G18" s="446">
        <f t="shared" si="2"/>
        <v>1.9092156963864252E-05</v>
      </c>
      <c r="H18" s="462">
        <v>1063</v>
      </c>
      <c r="I18" s="449">
        <f>(F18/H18-1)</f>
        <v>-0.8363123236124177</v>
      </c>
      <c r="J18" s="450"/>
    </row>
    <row r="19" spans="1:10" s="460" customFormat="1" ht="15.75" customHeight="1">
      <c r="A19" s="452" t="s">
        <v>111</v>
      </c>
      <c r="B19" s="453">
        <f>SUM(B20:B23)</f>
        <v>78338</v>
      </c>
      <c r="C19" s="454">
        <f t="shared" si="0"/>
        <v>0.08296811883998416</v>
      </c>
      <c r="D19" s="455">
        <f>SUM(D20:D23)</f>
        <v>54279</v>
      </c>
      <c r="E19" s="456">
        <f aca="true" t="shared" si="4" ref="E19:E63">(B19/D19-1)</f>
        <v>0.4432469279095046</v>
      </c>
      <c r="F19" s="457">
        <f>SUM(F20:F23)</f>
        <v>741008</v>
      </c>
      <c r="G19" s="454">
        <f t="shared" si="2"/>
        <v>0.08130713245677657</v>
      </c>
      <c r="H19" s="455">
        <f>SUM(H20:H23)</f>
        <v>625485</v>
      </c>
      <c r="I19" s="458">
        <f aca="true" t="shared" si="5" ref="I19:I63">(F19/H19-1)</f>
        <v>0.18469347786117973</v>
      </c>
      <c r="J19" s="459"/>
    </row>
    <row r="20" spans="1:10" ht="15.75" customHeight="1">
      <c r="A20" s="467" t="s">
        <v>47</v>
      </c>
      <c r="B20" s="461">
        <v>32595</v>
      </c>
      <c r="C20" s="446">
        <f t="shared" si="0"/>
        <v>0.0345215072326238</v>
      </c>
      <c r="D20" s="462">
        <v>26881</v>
      </c>
      <c r="E20" s="448">
        <f t="shared" si="4"/>
        <v>0.2125664967821137</v>
      </c>
      <c r="F20" s="463">
        <v>298264</v>
      </c>
      <c r="G20" s="446">
        <f t="shared" si="2"/>
        <v>0.03272702933718395</v>
      </c>
      <c r="H20" s="462">
        <v>329225</v>
      </c>
      <c r="I20" s="449">
        <f t="shared" si="5"/>
        <v>-0.09404206849419094</v>
      </c>
      <c r="J20" s="450"/>
    </row>
    <row r="21" spans="1:10" ht="15.75" customHeight="1">
      <c r="A21" s="444" t="s">
        <v>50</v>
      </c>
      <c r="B21" s="461">
        <v>16742</v>
      </c>
      <c r="C21" s="446">
        <f t="shared" si="0"/>
        <v>0.017731525512765384</v>
      </c>
      <c r="D21" s="462">
        <v>10843</v>
      </c>
      <c r="E21" s="448">
        <f t="shared" si="4"/>
        <v>0.544037627962741</v>
      </c>
      <c r="F21" s="463">
        <v>155515</v>
      </c>
      <c r="G21" s="446">
        <f t="shared" si="2"/>
        <v>0.017063889599053732</v>
      </c>
      <c r="H21" s="462">
        <v>128754</v>
      </c>
      <c r="I21" s="449">
        <f t="shared" si="5"/>
        <v>0.207845969833947</v>
      </c>
      <c r="J21" s="450"/>
    </row>
    <row r="22" spans="1:10" ht="15.75" customHeight="1">
      <c r="A22" s="444" t="s">
        <v>49</v>
      </c>
      <c r="B22" s="461">
        <v>16539</v>
      </c>
      <c r="C22" s="446">
        <f t="shared" si="0"/>
        <v>0.017516527323833873</v>
      </c>
      <c r="D22" s="462">
        <v>59</v>
      </c>
      <c r="E22" s="448" t="s">
        <v>152</v>
      </c>
      <c r="F22" s="463">
        <v>104132</v>
      </c>
      <c r="G22" s="446">
        <f t="shared" si="2"/>
        <v>0.0114258878675926</v>
      </c>
      <c r="H22" s="462">
        <v>1092</v>
      </c>
      <c r="I22" s="449">
        <f t="shared" si="5"/>
        <v>94.35897435897436</v>
      </c>
      <c r="J22" s="450"/>
    </row>
    <row r="23" spans="1:10" ht="15.75" customHeight="1" thickBot="1">
      <c r="A23" s="467" t="s">
        <v>48</v>
      </c>
      <c r="B23" s="461">
        <v>12462</v>
      </c>
      <c r="C23" s="446">
        <f t="shared" si="0"/>
        <v>0.013198558770761093</v>
      </c>
      <c r="D23" s="462">
        <v>16496</v>
      </c>
      <c r="E23" s="448">
        <f t="shared" si="4"/>
        <v>-0.2445441319107663</v>
      </c>
      <c r="F23" s="463">
        <v>183097</v>
      </c>
      <c r="G23" s="446">
        <f t="shared" si="2"/>
        <v>0.020090325652946283</v>
      </c>
      <c r="H23" s="462">
        <v>166414</v>
      </c>
      <c r="I23" s="449">
        <f t="shared" si="5"/>
        <v>0.10024997896811572</v>
      </c>
      <c r="J23" s="450"/>
    </row>
    <row r="24" spans="1:10" s="460" customFormat="1" ht="15.75" customHeight="1">
      <c r="A24" s="452" t="s">
        <v>112</v>
      </c>
      <c r="B24" s="457">
        <f>SUM(B25:B28)</f>
        <v>71097</v>
      </c>
      <c r="C24" s="454">
        <f t="shared" si="0"/>
        <v>0.07529914403184092</v>
      </c>
      <c r="D24" s="455">
        <f>SUM(D25:D28)</f>
        <v>47361</v>
      </c>
      <c r="E24" s="456">
        <f t="shared" si="4"/>
        <v>0.5011718502565401</v>
      </c>
      <c r="F24" s="457">
        <f>SUM(F25:F28)</f>
        <v>624325</v>
      </c>
      <c r="G24" s="454">
        <f t="shared" si="2"/>
        <v>0.06850408561186523</v>
      </c>
      <c r="H24" s="455">
        <f>SUM(H25:H28)</f>
        <v>535461</v>
      </c>
      <c r="I24" s="458">
        <f t="shared" si="5"/>
        <v>0.16595793157671612</v>
      </c>
      <c r="J24" s="459"/>
    </row>
    <row r="25" spans="1:10" ht="15.75" customHeight="1">
      <c r="A25" s="444" t="s">
        <v>47</v>
      </c>
      <c r="B25" s="463">
        <v>27274</v>
      </c>
      <c r="C25" s="446">
        <f t="shared" si="0"/>
        <v>0.028886012832108655</v>
      </c>
      <c r="D25" s="462">
        <v>30423</v>
      </c>
      <c r="E25" s="448">
        <f t="shared" si="4"/>
        <v>-0.10350721493606807</v>
      </c>
      <c r="F25" s="463">
        <v>276542</v>
      </c>
      <c r="G25" s="446">
        <f t="shared" si="2"/>
        <v>0.03034358201782154</v>
      </c>
      <c r="H25" s="462">
        <v>329716</v>
      </c>
      <c r="I25" s="449">
        <f t="shared" si="5"/>
        <v>-0.1612721251016026</v>
      </c>
      <c r="J25" s="450"/>
    </row>
    <row r="26" spans="1:10" ht="15.75" customHeight="1">
      <c r="A26" s="444" t="s">
        <v>49</v>
      </c>
      <c r="B26" s="463">
        <v>15320</v>
      </c>
      <c r="C26" s="446">
        <f t="shared" si="0"/>
        <v>0.01622547908586583</v>
      </c>
      <c r="D26" s="462">
        <v>124</v>
      </c>
      <c r="E26" s="448" t="s">
        <v>152</v>
      </c>
      <c r="F26" s="463">
        <v>88526</v>
      </c>
      <c r="G26" s="446">
        <f t="shared" si="2"/>
        <v>0.009713518893006015</v>
      </c>
      <c r="H26" s="462">
        <v>1596</v>
      </c>
      <c r="I26" s="449" t="s">
        <v>152</v>
      </c>
      <c r="J26" s="450"/>
    </row>
    <row r="27" spans="1:10" ht="15.75" customHeight="1">
      <c r="A27" s="444" t="s">
        <v>50</v>
      </c>
      <c r="B27" s="463">
        <v>14575</v>
      </c>
      <c r="C27" s="446">
        <f t="shared" si="0"/>
        <v>0.015436446323530969</v>
      </c>
      <c r="D27" s="462">
        <v>8847</v>
      </c>
      <c r="E27" s="448">
        <f t="shared" si="4"/>
        <v>0.6474511133717644</v>
      </c>
      <c r="F27" s="463">
        <v>130885</v>
      </c>
      <c r="G27" s="446">
        <f t="shared" si="2"/>
        <v>0.01436136186330674</v>
      </c>
      <c r="H27" s="462">
        <v>105838</v>
      </c>
      <c r="I27" s="449">
        <f t="shared" si="5"/>
        <v>0.2366541317863149</v>
      </c>
      <c r="J27" s="450"/>
    </row>
    <row r="28" spans="1:10" ht="15.75" customHeight="1" thickBot="1">
      <c r="A28" s="444" t="s">
        <v>48</v>
      </c>
      <c r="B28" s="463">
        <v>13928</v>
      </c>
      <c r="C28" s="446">
        <f t="shared" si="0"/>
        <v>0.01475120579033546</v>
      </c>
      <c r="D28" s="462">
        <v>7967</v>
      </c>
      <c r="E28" s="448">
        <f t="shared" si="4"/>
        <v>0.7482113719091252</v>
      </c>
      <c r="F28" s="463">
        <v>128372</v>
      </c>
      <c r="G28" s="446">
        <f t="shared" si="2"/>
        <v>0.01408562283773093</v>
      </c>
      <c r="H28" s="462">
        <v>98311</v>
      </c>
      <c r="I28" s="449">
        <f t="shared" si="5"/>
        <v>0.3057745318428253</v>
      </c>
      <c r="J28" s="450"/>
    </row>
    <row r="29" spans="1:10" s="460" customFormat="1" ht="15.75" customHeight="1">
      <c r="A29" s="452" t="s">
        <v>115</v>
      </c>
      <c r="B29" s="457">
        <f>SUM(B30:B33)</f>
        <v>27198</v>
      </c>
      <c r="C29" s="454">
        <f t="shared" si="0"/>
        <v>0.02880552089930671</v>
      </c>
      <c r="D29" s="455">
        <f>SUM(D30:D33)</f>
        <v>25374</v>
      </c>
      <c r="E29" s="456">
        <f t="shared" si="4"/>
        <v>0.07188460628990301</v>
      </c>
      <c r="F29" s="457">
        <f>SUM(F30:F33)</f>
        <v>289872</v>
      </c>
      <c r="G29" s="454">
        <f t="shared" si="2"/>
        <v>0.03180621680131758</v>
      </c>
      <c r="H29" s="455">
        <f>SUM(H30:H33)</f>
        <v>259874</v>
      </c>
      <c r="I29" s="458">
        <f t="shared" si="5"/>
        <v>0.1154328636185229</v>
      </c>
      <c r="J29" s="459"/>
    </row>
    <row r="30" spans="1:10" ht="15.75" customHeight="1">
      <c r="A30" s="444" t="s">
        <v>48</v>
      </c>
      <c r="B30" s="463">
        <v>15797</v>
      </c>
      <c r="C30" s="446">
        <f t="shared" si="0"/>
        <v>0.016730671874635932</v>
      </c>
      <c r="D30" s="462">
        <v>13577</v>
      </c>
      <c r="E30" s="448">
        <f t="shared" si="4"/>
        <v>0.163511821462768</v>
      </c>
      <c r="F30" s="463">
        <v>156653</v>
      </c>
      <c r="G30" s="446">
        <f t="shared" si="2"/>
        <v>0.017188756694599003</v>
      </c>
      <c r="H30" s="462">
        <v>155294</v>
      </c>
      <c r="I30" s="449">
        <f t="shared" si="5"/>
        <v>0.00875114299329005</v>
      </c>
      <c r="J30" s="450"/>
    </row>
    <row r="31" spans="1:10" ht="15.75" customHeight="1">
      <c r="A31" s="444" t="s">
        <v>47</v>
      </c>
      <c r="B31" s="463">
        <v>7914</v>
      </c>
      <c r="C31" s="446">
        <f t="shared" si="0"/>
        <v>0.008381752055192048</v>
      </c>
      <c r="D31" s="462">
        <v>9212</v>
      </c>
      <c r="E31" s="448">
        <f>(B31/D31-1)</f>
        <v>-0.14090316977854966</v>
      </c>
      <c r="F31" s="463">
        <v>100692</v>
      </c>
      <c r="G31" s="446">
        <f t="shared" si="2"/>
        <v>0.011048433729916204</v>
      </c>
      <c r="H31" s="462">
        <v>78252</v>
      </c>
      <c r="I31" s="449">
        <f>(F31/H31-1)</f>
        <v>0.2867658334611256</v>
      </c>
      <c r="J31" s="450"/>
    </row>
    <row r="32" spans="1:10" ht="15.75" customHeight="1">
      <c r="A32" s="444" t="s">
        <v>49</v>
      </c>
      <c r="B32" s="463">
        <v>2946</v>
      </c>
      <c r="C32" s="446">
        <f t="shared" si="0"/>
        <v>0.003120121500454356</v>
      </c>
      <c r="D32" s="462">
        <v>129</v>
      </c>
      <c r="E32" s="448" t="s">
        <v>152</v>
      </c>
      <c r="F32" s="463">
        <v>27411</v>
      </c>
      <c r="G32" s="446">
        <f t="shared" si="2"/>
        <v>0.003007673072048753</v>
      </c>
      <c r="H32" s="462">
        <v>1291</v>
      </c>
      <c r="I32" s="449" t="s">
        <v>152</v>
      </c>
      <c r="J32" s="450"/>
    </row>
    <row r="33" spans="1:10" ht="15.75" customHeight="1" thickBot="1">
      <c r="A33" s="444" t="s">
        <v>103</v>
      </c>
      <c r="B33" s="463">
        <v>541</v>
      </c>
      <c r="C33" s="446">
        <f t="shared" si="0"/>
        <v>0.0005729754690243742</v>
      </c>
      <c r="D33" s="462">
        <v>2456</v>
      </c>
      <c r="E33" s="448">
        <f>(B33/D33-1)</f>
        <v>-0.7797231270358307</v>
      </c>
      <c r="F33" s="463">
        <v>5116</v>
      </c>
      <c r="G33" s="446">
        <f t="shared" si="2"/>
        <v>0.000561353304753618</v>
      </c>
      <c r="H33" s="462">
        <v>25037</v>
      </c>
      <c r="I33" s="449">
        <f>(F33/H33-1)</f>
        <v>-0.7956624196189639</v>
      </c>
      <c r="J33" s="450"/>
    </row>
    <row r="34" spans="1:10" s="460" customFormat="1" ht="15.75" customHeight="1">
      <c r="A34" s="452" t="s">
        <v>113</v>
      </c>
      <c r="B34" s="457">
        <f>SUM(B35:B39)</f>
        <v>50736</v>
      </c>
      <c r="C34" s="454">
        <f t="shared" si="0"/>
        <v>0.05373471977157237</v>
      </c>
      <c r="D34" s="455">
        <f>SUM(D35:D39)</f>
        <v>33335</v>
      </c>
      <c r="E34" s="456">
        <f t="shared" si="4"/>
        <v>0.5220038998050098</v>
      </c>
      <c r="F34" s="457">
        <f>SUM(F35:F39)</f>
        <v>404947</v>
      </c>
      <c r="G34" s="454">
        <f t="shared" si="2"/>
        <v>0.04443282578187321</v>
      </c>
      <c r="H34" s="455">
        <f>SUM(H35:H39)</f>
        <v>344345</v>
      </c>
      <c r="I34" s="458">
        <f t="shared" si="5"/>
        <v>0.17599210094527296</v>
      </c>
      <c r="J34" s="459"/>
    </row>
    <row r="35" spans="1:10" ht="15.75" customHeight="1">
      <c r="A35" s="444" t="s">
        <v>48</v>
      </c>
      <c r="B35" s="463">
        <v>21189</v>
      </c>
      <c r="C35" s="446">
        <f t="shared" si="0"/>
        <v>0.02244136268605816</v>
      </c>
      <c r="D35" s="462">
        <v>20574</v>
      </c>
      <c r="E35" s="448">
        <f t="shared" si="4"/>
        <v>0.029892096821230618</v>
      </c>
      <c r="F35" s="463">
        <v>206318</v>
      </c>
      <c r="G35" s="446">
        <f t="shared" si="2"/>
        <v>0.02263825080730198</v>
      </c>
      <c r="H35" s="462">
        <v>204646</v>
      </c>
      <c r="I35" s="449">
        <f t="shared" si="5"/>
        <v>0.008170206112017908</v>
      </c>
      <c r="J35" s="450"/>
    </row>
    <row r="36" spans="1:10" ht="15.75" customHeight="1">
      <c r="A36" s="444" t="s">
        <v>50</v>
      </c>
      <c r="B36" s="463">
        <v>11796</v>
      </c>
      <c r="C36" s="446">
        <f t="shared" si="0"/>
        <v>0.012493195254365099</v>
      </c>
      <c r="D36" s="462">
        <v>7814</v>
      </c>
      <c r="E36" s="448">
        <f>(B36/D36-1)</f>
        <v>0.5095981571538264</v>
      </c>
      <c r="F36" s="463">
        <v>94851</v>
      </c>
      <c r="G36" s="446">
        <f t="shared" si="2"/>
        <v>0.010407529771146484</v>
      </c>
      <c r="H36" s="462">
        <v>81439</v>
      </c>
      <c r="I36" s="449">
        <f>(F36/H36-1)</f>
        <v>0.1646876803497097</v>
      </c>
      <c r="J36" s="450"/>
    </row>
    <row r="37" spans="1:10" ht="15.75" customHeight="1">
      <c r="A37" s="444" t="s">
        <v>49</v>
      </c>
      <c r="B37" s="463">
        <v>9191</v>
      </c>
      <c r="C37" s="446">
        <f t="shared" si="0"/>
        <v>0.009734228347140524</v>
      </c>
      <c r="D37" s="462">
        <v>95</v>
      </c>
      <c r="E37" s="464" t="s">
        <v>152</v>
      </c>
      <c r="F37" s="463">
        <v>42662</v>
      </c>
      <c r="G37" s="446">
        <f t="shared" si="2"/>
        <v>0.004681089657427452</v>
      </c>
      <c r="H37" s="462">
        <v>563</v>
      </c>
      <c r="I37" s="449" t="s">
        <v>152</v>
      </c>
      <c r="J37" s="450"/>
    </row>
    <row r="38" spans="1:10" ht="15.75" customHeight="1">
      <c r="A38" s="444" t="s">
        <v>47</v>
      </c>
      <c r="B38" s="463">
        <v>8560</v>
      </c>
      <c r="C38" s="446">
        <f t="shared" si="0"/>
        <v>0.009065933484008583</v>
      </c>
      <c r="D38" s="462">
        <v>4852</v>
      </c>
      <c r="E38" s="448">
        <f>(B38/D38-1)</f>
        <v>0.7642209398186315</v>
      </c>
      <c r="F38" s="463">
        <v>61116</v>
      </c>
      <c r="G38" s="446">
        <f t="shared" si="2"/>
        <v>0.006705955545997285</v>
      </c>
      <c r="H38" s="462">
        <v>57686</v>
      </c>
      <c r="I38" s="449">
        <f t="shared" si="5"/>
        <v>0.059459834275214174</v>
      </c>
      <c r="J38" s="450"/>
    </row>
    <row r="39" spans="1:10" ht="15.75" customHeight="1" thickBot="1">
      <c r="A39" s="444" t="s">
        <v>51</v>
      </c>
      <c r="B39" s="468"/>
      <c r="C39" s="469">
        <f t="shared" si="0"/>
        <v>0</v>
      </c>
      <c r="D39" s="470"/>
      <c r="E39" s="471"/>
      <c r="F39" s="468"/>
      <c r="G39" s="469">
        <f t="shared" si="2"/>
        <v>0</v>
      </c>
      <c r="H39" s="470">
        <v>11</v>
      </c>
      <c r="I39" s="472">
        <f t="shared" si="5"/>
        <v>-1</v>
      </c>
      <c r="J39" s="450"/>
    </row>
    <row r="40" spans="1:10" s="460" customFormat="1" ht="15.75" customHeight="1">
      <c r="A40" s="452" t="s">
        <v>116</v>
      </c>
      <c r="B40" s="457">
        <f>SUM(B41:B45)</f>
        <v>27094</v>
      </c>
      <c r="C40" s="454">
        <f t="shared" si="0"/>
        <v>0.028695374043893523</v>
      </c>
      <c r="D40" s="455">
        <f>SUM(D41:D45)</f>
        <v>20501</v>
      </c>
      <c r="E40" s="456">
        <f t="shared" si="4"/>
        <v>0.32159406858202044</v>
      </c>
      <c r="F40" s="457">
        <f>SUM(F41:F45)</f>
        <v>250993</v>
      </c>
      <c r="G40" s="454">
        <f t="shared" si="2"/>
        <v>0.02754021697029414</v>
      </c>
      <c r="H40" s="455">
        <f>SUM(H41:H45)</f>
        <v>219829</v>
      </c>
      <c r="I40" s="458">
        <f t="shared" si="5"/>
        <v>0.1417647353169964</v>
      </c>
      <c r="J40" s="459"/>
    </row>
    <row r="41" spans="1:10" ht="15.75" customHeight="1">
      <c r="A41" s="444" t="s">
        <v>50</v>
      </c>
      <c r="B41" s="463">
        <v>10670</v>
      </c>
      <c r="C41" s="446">
        <f aca="true" t="shared" si="6" ref="C41:C63">(B41/$B$6)</f>
        <v>0.01130064372364154</v>
      </c>
      <c r="D41" s="462">
        <v>7420</v>
      </c>
      <c r="E41" s="448">
        <f t="shared" si="4"/>
        <v>0.43800539083557943</v>
      </c>
      <c r="F41" s="463">
        <v>86463</v>
      </c>
      <c r="G41" s="446">
        <f aca="true" t="shared" si="7" ref="G41:G63">(F41/$F$6)</f>
        <v>0.0094871561354402</v>
      </c>
      <c r="H41" s="462">
        <v>67753</v>
      </c>
      <c r="I41" s="449">
        <f t="shared" si="5"/>
        <v>0.2761501335734211</v>
      </c>
      <c r="J41" s="450"/>
    </row>
    <row r="42" spans="1:10" ht="15.75" customHeight="1">
      <c r="A42" s="444" t="s">
        <v>48</v>
      </c>
      <c r="B42" s="463">
        <v>8289</v>
      </c>
      <c r="C42" s="446">
        <f t="shared" si="6"/>
        <v>0.00877891619730691</v>
      </c>
      <c r="D42" s="462">
        <v>2795</v>
      </c>
      <c r="E42" s="448">
        <f>(B42/D42-1)</f>
        <v>1.9656529516994632</v>
      </c>
      <c r="F42" s="463">
        <v>63227</v>
      </c>
      <c r="G42" s="446">
        <f t="shared" si="7"/>
        <v>0.006937585105484167</v>
      </c>
      <c r="H42" s="462">
        <v>41248</v>
      </c>
      <c r="I42" s="449">
        <f>(F42/H42-1)</f>
        <v>0.5328500775795191</v>
      </c>
      <c r="J42" s="450"/>
    </row>
    <row r="43" spans="1:10" ht="15.75" customHeight="1">
      <c r="A43" s="444" t="s">
        <v>47</v>
      </c>
      <c r="B43" s="463">
        <v>7933</v>
      </c>
      <c r="C43" s="446">
        <f t="shared" si="6"/>
        <v>0.008401875038392534</v>
      </c>
      <c r="D43" s="462">
        <v>10250</v>
      </c>
      <c r="E43" s="448">
        <f>(B43/D43-1)</f>
        <v>-0.22604878048780486</v>
      </c>
      <c r="F43" s="463">
        <v>98659</v>
      </c>
      <c r="G43" s="446">
        <f t="shared" si="7"/>
        <v>0.010825362723551054</v>
      </c>
      <c r="H43" s="462">
        <v>110458</v>
      </c>
      <c r="I43" s="449">
        <f>(F43/H43-1)</f>
        <v>-0.10681888138477968</v>
      </c>
      <c r="J43" s="450"/>
    </row>
    <row r="44" spans="1:10" ht="15.75" customHeight="1">
      <c r="A44" s="444" t="s">
        <v>49</v>
      </c>
      <c r="B44" s="463">
        <v>202</v>
      </c>
      <c r="C44" s="446">
        <f t="shared" si="6"/>
        <v>0.000213939084552539</v>
      </c>
      <c r="D44" s="462">
        <v>36</v>
      </c>
      <c r="E44" s="448">
        <f>(B44/D44-1)</f>
        <v>4.611111111111111</v>
      </c>
      <c r="F44" s="463">
        <v>2644</v>
      </c>
      <c r="G44" s="446">
        <f t="shared" si="7"/>
        <v>0.00029011300581871887</v>
      </c>
      <c r="H44" s="462">
        <v>321</v>
      </c>
      <c r="I44" s="449">
        <f>(F44/H44-1)</f>
        <v>7.236760124610592</v>
      </c>
      <c r="J44" s="450"/>
    </row>
    <row r="45" spans="1:10" ht="15.75" customHeight="1" thickBot="1">
      <c r="A45" s="444" t="s">
        <v>51</v>
      </c>
      <c r="B45" s="463"/>
      <c r="C45" s="446">
        <f t="shared" si="6"/>
        <v>0</v>
      </c>
      <c r="D45" s="462"/>
      <c r="E45" s="464" t="s">
        <v>152</v>
      </c>
      <c r="F45" s="463"/>
      <c r="G45" s="446">
        <f t="shared" si="7"/>
        <v>0</v>
      </c>
      <c r="H45" s="462">
        <v>49</v>
      </c>
      <c r="I45" s="449">
        <f t="shared" si="5"/>
        <v>-1</v>
      </c>
      <c r="J45" s="450"/>
    </row>
    <row r="46" spans="1:10" s="460" customFormat="1" ht="15.75" customHeight="1">
      <c r="A46" s="452" t="s">
        <v>122</v>
      </c>
      <c r="B46" s="457">
        <f>SUM(B47:B50)</f>
        <v>13098</v>
      </c>
      <c r="C46" s="454">
        <f t="shared" si="6"/>
        <v>0.0138721491557879</v>
      </c>
      <c r="D46" s="455">
        <f>SUM(D47:D50)</f>
        <v>10860</v>
      </c>
      <c r="E46" s="456">
        <f t="shared" si="4"/>
        <v>0.2060773480662983</v>
      </c>
      <c r="F46" s="457">
        <f>SUM(F47:F50)</f>
        <v>124293</v>
      </c>
      <c r="G46" s="454">
        <f t="shared" si="7"/>
        <v>0.013638054399480343</v>
      </c>
      <c r="H46" s="455">
        <f>SUM(H47:H50)</f>
        <v>121859</v>
      </c>
      <c r="I46" s="458">
        <f t="shared" si="5"/>
        <v>0.019973904266406217</v>
      </c>
      <c r="J46" s="459"/>
    </row>
    <row r="47" spans="1:10" ht="15.75" customHeight="1">
      <c r="A47" s="467" t="s">
        <v>47</v>
      </c>
      <c r="B47" s="463">
        <v>9488</v>
      </c>
      <c r="C47" s="446">
        <f>(B47/$B$6)</f>
        <v>0.010048782347695495</v>
      </c>
      <c r="D47" s="462">
        <v>8321</v>
      </c>
      <c r="E47" s="448">
        <f>(B47/D47-1)</f>
        <v>0.1402475663982694</v>
      </c>
      <c r="F47" s="463">
        <v>92262</v>
      </c>
      <c r="G47" s="446">
        <f t="shared" si="7"/>
        <v>0.010123451642528987</v>
      </c>
      <c r="H47" s="462">
        <v>91700</v>
      </c>
      <c r="I47" s="449">
        <f t="shared" si="5"/>
        <v>0.00612868047982551</v>
      </c>
      <c r="J47" s="450"/>
    </row>
    <row r="48" spans="1:10" ht="15.75" customHeight="1">
      <c r="A48" s="467" t="s">
        <v>48</v>
      </c>
      <c r="B48" s="463">
        <v>2699</v>
      </c>
      <c r="C48" s="446">
        <f>(B48/$B$6)</f>
        <v>0.0028585227188480332</v>
      </c>
      <c r="D48" s="462">
        <v>2363</v>
      </c>
      <c r="E48" s="448">
        <f>(B48/D48-1)</f>
        <v>0.14219212865002118</v>
      </c>
      <c r="F48" s="463">
        <v>26189</v>
      </c>
      <c r="G48" s="446">
        <f t="shared" si="7"/>
        <v>0.0028735890731416145</v>
      </c>
      <c r="H48" s="462">
        <v>26809</v>
      </c>
      <c r="I48" s="449">
        <f>(F48/H48-1)</f>
        <v>-0.02312656197545604</v>
      </c>
      <c r="J48" s="450"/>
    </row>
    <row r="49" spans="1:10" ht="15.75" customHeight="1">
      <c r="A49" s="467" t="s">
        <v>50</v>
      </c>
      <c r="B49" s="463">
        <v>521</v>
      </c>
      <c r="C49" s="446">
        <f>(B49/$B$6)</f>
        <v>0.0005517933814449149</v>
      </c>
      <c r="D49" s="462">
        <v>176</v>
      </c>
      <c r="E49" s="448">
        <f>(B49/D49-1)</f>
        <v>1.960227272727273</v>
      </c>
      <c r="F49" s="463">
        <v>3589</v>
      </c>
      <c r="G49" s="446">
        <f t="shared" si="7"/>
        <v>0.00039380316863970574</v>
      </c>
      <c r="H49" s="462">
        <v>3272</v>
      </c>
      <c r="I49" s="449">
        <f>(F49/H49-1)</f>
        <v>0.09688264058679708</v>
      </c>
      <c r="J49" s="450"/>
    </row>
    <row r="50" spans="1:10" ht="15.75" customHeight="1" thickBot="1">
      <c r="A50" s="467" t="s">
        <v>49</v>
      </c>
      <c r="B50" s="463">
        <v>390</v>
      </c>
      <c r="C50" s="446">
        <f>(B50/$B$6)</f>
        <v>0.00041305070779945645</v>
      </c>
      <c r="D50" s="462"/>
      <c r="E50" s="448"/>
      <c r="F50" s="463">
        <v>2253</v>
      </c>
      <c r="G50" s="446">
        <f t="shared" si="7"/>
        <v>0.0002472105151700354</v>
      </c>
      <c r="H50" s="462">
        <v>78</v>
      </c>
      <c r="I50" s="449">
        <f>(F50/H50-1)</f>
        <v>27.884615384615383</v>
      </c>
      <c r="J50" s="450"/>
    </row>
    <row r="51" spans="1:10" ht="15.75" customHeight="1">
      <c r="A51" s="452" t="s">
        <v>118</v>
      </c>
      <c r="B51" s="457">
        <f>SUM(B52:B55)</f>
        <v>23262</v>
      </c>
      <c r="C51" s="454">
        <f t="shared" si="6"/>
        <v>0.02463688606366912</v>
      </c>
      <c r="D51" s="455">
        <f>SUM(D52:D55)</f>
        <v>13196</v>
      </c>
      <c r="E51" s="456">
        <f t="shared" si="4"/>
        <v>0.7628069111852076</v>
      </c>
      <c r="F51" s="457">
        <f>SUM(F52:F55)</f>
        <v>194668</v>
      </c>
      <c r="G51" s="454">
        <f t="shared" si="7"/>
        <v>0.021359954091043253</v>
      </c>
      <c r="H51" s="455">
        <f>SUM(H52:H55)</f>
        <v>149681</v>
      </c>
      <c r="I51" s="458">
        <f t="shared" si="5"/>
        <v>0.3005525083343912</v>
      </c>
      <c r="J51" s="450"/>
    </row>
    <row r="52" spans="1:10" ht="15.75" customHeight="1">
      <c r="A52" s="467" t="s">
        <v>50</v>
      </c>
      <c r="B52" s="463">
        <v>10676</v>
      </c>
      <c r="C52" s="446">
        <f>(B52/$B$6)</f>
        <v>0.011306998349915378</v>
      </c>
      <c r="D52" s="462">
        <v>5880</v>
      </c>
      <c r="E52" s="448">
        <f>(B52/D52-1)</f>
        <v>0.8156462585034014</v>
      </c>
      <c r="F52" s="463">
        <v>89335</v>
      </c>
      <c r="G52" s="446">
        <f t="shared" si="7"/>
        <v>0.009802286450383982</v>
      </c>
      <c r="H52" s="462">
        <v>65887</v>
      </c>
      <c r="I52" s="449">
        <f t="shared" si="5"/>
        <v>0.35588204046321725</v>
      </c>
      <c r="J52" s="450"/>
    </row>
    <row r="53" spans="1:10" ht="15.75" customHeight="1">
      <c r="A53" s="467" t="s">
        <v>48</v>
      </c>
      <c r="B53" s="463">
        <v>8097</v>
      </c>
      <c r="C53" s="446">
        <f>(B53/$B$6)</f>
        <v>0.0085755681565441</v>
      </c>
      <c r="D53" s="462">
        <v>7200</v>
      </c>
      <c r="E53" s="448">
        <f>(B53/D53-1)</f>
        <v>0.12458333333333327</v>
      </c>
      <c r="F53" s="463">
        <v>83090</v>
      </c>
      <c r="G53" s="446">
        <f t="shared" si="7"/>
        <v>0.009117053575445292</v>
      </c>
      <c r="H53" s="462">
        <v>82415</v>
      </c>
      <c r="I53" s="449">
        <f>(F53/H53-1)</f>
        <v>0.00819025662804096</v>
      </c>
      <c r="J53" s="450"/>
    </row>
    <row r="54" spans="1:10" ht="15.75" customHeight="1">
      <c r="A54" s="467" t="s">
        <v>49</v>
      </c>
      <c r="B54" s="463">
        <v>4489</v>
      </c>
      <c r="C54" s="446">
        <f>(B54/$B$6)</f>
        <v>0.004754319557209641</v>
      </c>
      <c r="D54" s="462">
        <v>116</v>
      </c>
      <c r="E54" s="448" t="s">
        <v>152</v>
      </c>
      <c r="F54" s="463">
        <v>22243</v>
      </c>
      <c r="G54" s="446">
        <f t="shared" si="7"/>
        <v>0.0024406140652139803</v>
      </c>
      <c r="H54" s="462">
        <v>1340</v>
      </c>
      <c r="I54" s="449" t="s">
        <v>152</v>
      </c>
      <c r="J54" s="450"/>
    </row>
    <row r="55" spans="1:10" ht="15.75" customHeight="1" thickBot="1">
      <c r="A55" s="467" t="s">
        <v>51</v>
      </c>
      <c r="B55" s="463"/>
      <c r="C55" s="446">
        <f>(B55/$B$6)</f>
        <v>0</v>
      </c>
      <c r="D55" s="462"/>
      <c r="E55" s="448"/>
      <c r="F55" s="463"/>
      <c r="G55" s="446">
        <f t="shared" si="7"/>
        <v>0</v>
      </c>
      <c r="H55" s="462">
        <v>39</v>
      </c>
      <c r="I55" s="449">
        <f t="shared" si="5"/>
        <v>-1</v>
      </c>
      <c r="J55" s="450"/>
    </row>
    <row r="56" spans="1:10" s="460" customFormat="1" ht="15.75" customHeight="1" thickBot="1">
      <c r="A56" s="473" t="s">
        <v>153</v>
      </c>
      <c r="B56" s="474">
        <f>SUM(B57:B63)</f>
        <v>418946</v>
      </c>
      <c r="C56" s="475">
        <f t="shared" si="6"/>
        <v>0.44370754315320793</v>
      </c>
      <c r="D56" s="476">
        <f>SUM(D57:D63)</f>
        <v>361143</v>
      </c>
      <c r="E56" s="477">
        <f t="shared" si="4"/>
        <v>0.1600557120032784</v>
      </c>
      <c r="F56" s="474">
        <f>SUM(F57:F63)</f>
        <v>4251431</v>
      </c>
      <c r="G56" s="475">
        <f t="shared" si="7"/>
        <v>0.46648843662665723</v>
      </c>
      <c r="H56" s="476">
        <f>SUM(H57:H63)</f>
        <v>3997225</v>
      </c>
      <c r="I56" s="477">
        <f t="shared" si="5"/>
        <v>0.06359561946100101</v>
      </c>
      <c r="J56" s="459"/>
    </row>
    <row r="57" spans="1:10" ht="15.75" customHeight="1">
      <c r="A57" s="478" t="s">
        <v>47</v>
      </c>
      <c r="B57" s="479">
        <v>110515</v>
      </c>
      <c r="C57" s="480">
        <f t="shared" si="6"/>
        <v>0.11704692044219726</v>
      </c>
      <c r="D57" s="481">
        <v>89153</v>
      </c>
      <c r="E57" s="482">
        <f t="shared" si="4"/>
        <v>0.2396105571321212</v>
      </c>
      <c r="F57" s="479">
        <v>1024295</v>
      </c>
      <c r="G57" s="483">
        <f t="shared" si="7"/>
        <v>0.1123908098695479</v>
      </c>
      <c r="H57" s="484">
        <v>944073</v>
      </c>
      <c r="I57" s="482">
        <f t="shared" si="5"/>
        <v>0.08497436109283929</v>
      </c>
      <c r="J57" s="450"/>
    </row>
    <row r="58" spans="1:10" ht="15.75" customHeight="1">
      <c r="A58" s="444" t="s">
        <v>49</v>
      </c>
      <c r="B58" s="463">
        <v>86536</v>
      </c>
      <c r="C58" s="446">
        <f t="shared" si="6"/>
        <v>0.09165065653880453</v>
      </c>
      <c r="D58" s="462">
        <v>64278</v>
      </c>
      <c r="E58" s="449">
        <f t="shared" si="4"/>
        <v>0.3462771088086125</v>
      </c>
      <c r="F58" s="463">
        <v>791840</v>
      </c>
      <c r="G58" s="448">
        <f t="shared" si="7"/>
        <v>0.08688467569118546</v>
      </c>
      <c r="H58" s="485">
        <v>741345</v>
      </c>
      <c r="I58" s="449">
        <f t="shared" si="5"/>
        <v>0.06811268707551821</v>
      </c>
      <c r="J58" s="450"/>
    </row>
    <row r="59" spans="1:10" ht="15.75" customHeight="1">
      <c r="A59" s="444" t="s">
        <v>51</v>
      </c>
      <c r="B59" s="463">
        <v>71131</v>
      </c>
      <c r="C59" s="446">
        <f t="shared" si="6"/>
        <v>0.075335153580726</v>
      </c>
      <c r="D59" s="462">
        <v>73657</v>
      </c>
      <c r="E59" s="449">
        <f t="shared" si="4"/>
        <v>-0.03429409289001728</v>
      </c>
      <c r="F59" s="463">
        <v>780754</v>
      </c>
      <c r="G59" s="448">
        <f t="shared" si="7"/>
        <v>0.08566826389749925</v>
      </c>
      <c r="H59" s="485">
        <v>832908</v>
      </c>
      <c r="I59" s="449">
        <f t="shared" si="5"/>
        <v>-0.06261675959409685</v>
      </c>
      <c r="J59" s="450"/>
    </row>
    <row r="60" spans="1:10" ht="15.75" customHeight="1">
      <c r="A60" s="444" t="s">
        <v>50</v>
      </c>
      <c r="B60" s="463">
        <v>62404</v>
      </c>
      <c r="C60" s="446">
        <f t="shared" si="6"/>
        <v>0.06609234966542893</v>
      </c>
      <c r="D60" s="462">
        <v>53438</v>
      </c>
      <c r="E60" s="449">
        <f t="shared" si="4"/>
        <v>0.16778322542011304</v>
      </c>
      <c r="F60" s="463">
        <v>695193</v>
      </c>
      <c r="G60" s="448">
        <f t="shared" si="7"/>
        <v>0.07628007974815909</v>
      </c>
      <c r="H60" s="485">
        <v>630510</v>
      </c>
      <c r="I60" s="449">
        <f t="shared" si="5"/>
        <v>0.10258838083456245</v>
      </c>
      <c r="J60" s="450"/>
    </row>
    <row r="61" spans="1:10" ht="15.75" customHeight="1">
      <c r="A61" s="444" t="s">
        <v>48</v>
      </c>
      <c r="B61" s="463">
        <v>46631</v>
      </c>
      <c r="C61" s="446">
        <f t="shared" si="6"/>
        <v>0.04938709629588835</v>
      </c>
      <c r="D61" s="462">
        <v>48815</v>
      </c>
      <c r="E61" s="449">
        <f t="shared" si="4"/>
        <v>-0.044740346205059955</v>
      </c>
      <c r="F61" s="463">
        <v>558919</v>
      </c>
      <c r="G61" s="448">
        <f t="shared" si="7"/>
        <v>0.061327409644172666</v>
      </c>
      <c r="H61" s="485">
        <v>554767</v>
      </c>
      <c r="I61" s="449">
        <f t="shared" si="5"/>
        <v>0.007484223106277055</v>
      </c>
      <c r="J61" s="450"/>
    </row>
    <row r="62" spans="1:11" ht="15.75" customHeight="1">
      <c r="A62" s="444" t="s">
        <v>52</v>
      </c>
      <c r="B62" s="463">
        <v>26697</v>
      </c>
      <c r="C62" s="446">
        <f t="shared" si="6"/>
        <v>0.028274909605441254</v>
      </c>
      <c r="D62" s="462">
        <v>19444</v>
      </c>
      <c r="E62" s="449">
        <f t="shared" si="4"/>
        <v>0.3730199547418227</v>
      </c>
      <c r="F62" s="463">
        <v>251622</v>
      </c>
      <c r="G62" s="448">
        <f t="shared" si="7"/>
        <v>0.02760923402046811</v>
      </c>
      <c r="H62" s="485">
        <v>149613</v>
      </c>
      <c r="I62" s="449">
        <f t="shared" si="5"/>
        <v>0.6818190932606123</v>
      </c>
      <c r="J62" s="450"/>
      <c r="K62" s="416"/>
    </row>
    <row r="63" spans="1:10" ht="15.75" customHeight="1" thickBot="1">
      <c r="A63" s="486" t="s">
        <v>53</v>
      </c>
      <c r="B63" s="468">
        <v>15032</v>
      </c>
      <c r="C63" s="469">
        <f t="shared" si="6"/>
        <v>0.015920457024721616</v>
      </c>
      <c r="D63" s="470">
        <v>12358</v>
      </c>
      <c r="E63" s="472">
        <f t="shared" si="4"/>
        <v>0.21637805470140803</v>
      </c>
      <c r="F63" s="468">
        <v>148808</v>
      </c>
      <c r="G63" s="471">
        <f t="shared" si="7"/>
        <v>0.01632796375562478</v>
      </c>
      <c r="H63" s="487">
        <v>144009</v>
      </c>
      <c r="I63" s="472">
        <f t="shared" si="5"/>
        <v>0.03332430611975634</v>
      </c>
      <c r="J63" s="450"/>
    </row>
    <row r="64" ht="15.75" customHeight="1">
      <c r="A64" s="488" t="s">
        <v>154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4:I65536 E64:E65536 I3:I5 E3:E5">
    <cfRule type="cellIs" priority="1" dxfId="0" operator="lessThan" stopIfTrue="1">
      <formula>0</formula>
    </cfRule>
  </conditionalFormatting>
  <conditionalFormatting sqref="E6:E63 I6:I6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49"/>
  <sheetViews>
    <sheetView showGridLines="0" zoomScale="90" zoomScaleNormal="90" workbookViewId="0" topLeftCell="A1">
      <selection activeCell="E1" sqref="E1"/>
    </sheetView>
  </sheetViews>
  <sheetFormatPr defaultColWidth="9.140625" defaultRowHeight="12.75"/>
  <cols>
    <col min="1" max="1" width="17.421875" style="489" customWidth="1"/>
    <col min="2" max="2" width="12.28125" style="489" customWidth="1"/>
    <col min="3" max="3" width="10.421875" style="489" customWidth="1"/>
    <col min="4" max="4" width="12.00390625" style="489" customWidth="1"/>
    <col min="5" max="5" width="9.421875" style="489" customWidth="1"/>
    <col min="6" max="6" width="11.140625" style="489" customWidth="1"/>
    <col min="7" max="7" width="9.8515625" style="489" customWidth="1"/>
    <col min="8" max="8" width="10.28125" style="489" customWidth="1"/>
    <col min="9" max="9" width="9.8515625" style="489" customWidth="1"/>
    <col min="10" max="16384" width="9.140625" style="489" customWidth="1"/>
  </cols>
  <sheetData>
    <row r="1" spans="8:9" ht="18.75" thickBot="1">
      <c r="H1" s="234" t="s">
        <v>0</v>
      </c>
      <c r="I1" s="235"/>
    </row>
    <row r="2" ht="4.5" customHeight="1" thickBot="1"/>
    <row r="3" spans="1:9" ht="20.25" customHeight="1" thickBot="1">
      <c r="A3" s="490" t="s">
        <v>155</v>
      </c>
      <c r="B3" s="491"/>
      <c r="C3" s="491"/>
      <c r="D3" s="491"/>
      <c r="E3" s="491"/>
      <c r="F3" s="491"/>
      <c r="G3" s="491"/>
      <c r="H3" s="491"/>
      <c r="I3" s="492"/>
    </row>
    <row r="4" spans="1:9" s="497" customFormat="1" ht="20.25" customHeight="1" thickBot="1">
      <c r="A4" s="493" t="s">
        <v>106</v>
      </c>
      <c r="B4" s="494" t="s">
        <v>39</v>
      </c>
      <c r="C4" s="495"/>
      <c r="D4" s="495"/>
      <c r="E4" s="496"/>
      <c r="F4" s="495" t="s">
        <v>40</v>
      </c>
      <c r="G4" s="495"/>
      <c r="H4" s="495"/>
      <c r="I4" s="496"/>
    </row>
    <row r="5" spans="1:9" s="503" customFormat="1" ht="32.25" customHeight="1" thickBot="1">
      <c r="A5" s="498"/>
      <c r="B5" s="499" t="s">
        <v>41</v>
      </c>
      <c r="C5" s="500" t="s">
        <v>42</v>
      </c>
      <c r="D5" s="499" t="s">
        <v>43</v>
      </c>
      <c r="E5" s="501" t="s">
        <v>44</v>
      </c>
      <c r="F5" s="502" t="s">
        <v>45</v>
      </c>
      <c r="G5" s="501" t="s">
        <v>42</v>
      </c>
      <c r="H5" s="502" t="s">
        <v>46</v>
      </c>
      <c r="I5" s="501" t="s">
        <v>44</v>
      </c>
    </row>
    <row r="6" spans="1:9" s="508" customFormat="1" ht="18" customHeight="1" thickBot="1">
      <c r="A6" s="504" t="s">
        <v>108</v>
      </c>
      <c r="B6" s="505">
        <f>SUM(B7:B47)</f>
        <v>8138.803999999996</v>
      </c>
      <c r="C6" s="506">
        <f>SUM(C7:C47)</f>
        <v>1.0000000000000002</v>
      </c>
      <c r="D6" s="507">
        <f>SUM(D7:D47)</f>
        <v>9723.854000000003</v>
      </c>
      <c r="E6" s="506">
        <f aca="true" t="shared" si="0" ref="E6:E47">(B6/D6-1)</f>
        <v>-0.1630063552990415</v>
      </c>
      <c r="F6" s="505">
        <f>SUM(F7:F47)</f>
        <v>90262.48000000016</v>
      </c>
      <c r="G6" s="506">
        <f>SUM(G7:G47)</f>
        <v>1</v>
      </c>
      <c r="H6" s="507">
        <f>SUM(H7:H47)</f>
        <v>114062.53300000013</v>
      </c>
      <c r="I6" s="506">
        <f aca="true" t="shared" si="1" ref="I6:I47">(F6/H6-1)</f>
        <v>-0.20865793853622328</v>
      </c>
    </row>
    <row r="7" spans="1:9" s="513" customFormat="1" ht="18" customHeight="1" thickTop="1">
      <c r="A7" s="509" t="s">
        <v>110</v>
      </c>
      <c r="B7" s="510">
        <v>1165.173</v>
      </c>
      <c r="C7" s="511">
        <f aca="true" t="shared" si="2" ref="C7:C47">B7/$B$6</f>
        <v>0.14316268090495857</v>
      </c>
      <c r="D7" s="510">
        <v>900.109</v>
      </c>
      <c r="E7" s="512">
        <f t="shared" si="0"/>
        <v>0.29447989076878467</v>
      </c>
      <c r="F7" s="510">
        <v>11887.08</v>
      </c>
      <c r="G7" s="512">
        <f aca="true" t="shared" si="3" ref="G7:G47">(F7/$F$6)</f>
        <v>0.13169458672086098</v>
      </c>
      <c r="H7" s="510">
        <v>13835.805999999995</v>
      </c>
      <c r="I7" s="512">
        <f t="shared" si="1"/>
        <v>-0.14084658313364584</v>
      </c>
    </row>
    <row r="8" spans="1:9" s="513" customFormat="1" ht="18" customHeight="1">
      <c r="A8" s="509" t="s">
        <v>109</v>
      </c>
      <c r="B8" s="510">
        <v>948.9959999999999</v>
      </c>
      <c r="C8" s="511">
        <f t="shared" si="2"/>
        <v>0.11660140728293743</v>
      </c>
      <c r="D8" s="510">
        <v>1271.69</v>
      </c>
      <c r="E8" s="512">
        <f t="shared" si="0"/>
        <v>-0.25375209367062745</v>
      </c>
      <c r="F8" s="510">
        <v>11920.338999999993</v>
      </c>
      <c r="G8" s="512">
        <f t="shared" si="3"/>
        <v>0.13206305654353806</v>
      </c>
      <c r="H8" s="510">
        <v>17762.979000000003</v>
      </c>
      <c r="I8" s="512">
        <f t="shared" si="1"/>
        <v>-0.3289223052056758</v>
      </c>
    </row>
    <row r="9" spans="1:9" s="513" customFormat="1" ht="18" customHeight="1">
      <c r="A9" s="509" t="s">
        <v>112</v>
      </c>
      <c r="B9" s="510">
        <v>918.574</v>
      </c>
      <c r="C9" s="511">
        <f t="shared" si="2"/>
        <v>0.11286351164126822</v>
      </c>
      <c r="D9" s="510">
        <v>1089.517</v>
      </c>
      <c r="E9" s="512">
        <f t="shared" si="0"/>
        <v>-0.15689796487801488</v>
      </c>
      <c r="F9" s="510">
        <v>9452.24</v>
      </c>
      <c r="G9" s="512">
        <f t="shared" si="3"/>
        <v>0.10471948034221953</v>
      </c>
      <c r="H9" s="510">
        <v>18597.244000000002</v>
      </c>
      <c r="I9" s="512">
        <f t="shared" si="1"/>
        <v>-0.4917397438028991</v>
      </c>
    </row>
    <row r="10" spans="1:9" s="513" customFormat="1" ht="18" customHeight="1">
      <c r="A10" s="509" t="s">
        <v>127</v>
      </c>
      <c r="B10" s="510">
        <v>618.583</v>
      </c>
      <c r="C10" s="511">
        <f t="shared" si="2"/>
        <v>0.07600416473968415</v>
      </c>
      <c r="D10" s="510">
        <v>735.9</v>
      </c>
      <c r="E10" s="512">
        <f t="shared" si="0"/>
        <v>-0.15941975811930975</v>
      </c>
      <c r="F10" s="510">
        <v>9228.87</v>
      </c>
      <c r="G10" s="512">
        <f t="shared" si="3"/>
        <v>0.10224480869570596</v>
      </c>
      <c r="H10" s="510">
        <v>9773.667000000001</v>
      </c>
      <c r="I10" s="512">
        <f t="shared" si="1"/>
        <v>-0.05574130978679759</v>
      </c>
    </row>
    <row r="11" spans="1:9" s="513" customFormat="1" ht="18" customHeight="1">
      <c r="A11" s="509" t="s">
        <v>111</v>
      </c>
      <c r="B11" s="510">
        <v>297.55</v>
      </c>
      <c r="C11" s="511">
        <f t="shared" si="2"/>
        <v>0.03655942568465835</v>
      </c>
      <c r="D11" s="510">
        <v>805.9180000000001</v>
      </c>
      <c r="E11" s="512">
        <f t="shared" si="0"/>
        <v>-0.6307937035777834</v>
      </c>
      <c r="F11" s="510">
        <v>5630.883999999999</v>
      </c>
      <c r="G11" s="512">
        <f t="shared" si="3"/>
        <v>0.062383439940936584</v>
      </c>
      <c r="H11" s="510">
        <v>7095.350999999998</v>
      </c>
      <c r="I11" s="512">
        <f t="shared" si="1"/>
        <v>-0.2063981048999548</v>
      </c>
    </row>
    <row r="12" spans="1:9" s="513" customFormat="1" ht="18" customHeight="1">
      <c r="A12" s="509" t="s">
        <v>118</v>
      </c>
      <c r="B12" s="510">
        <v>240.144</v>
      </c>
      <c r="C12" s="511">
        <f t="shared" si="2"/>
        <v>0.02950605518943571</v>
      </c>
      <c r="D12" s="510">
        <v>140.11700000000002</v>
      </c>
      <c r="E12" s="512">
        <f t="shared" si="0"/>
        <v>0.7138819700678716</v>
      </c>
      <c r="F12" s="510">
        <v>1171.819</v>
      </c>
      <c r="G12" s="512">
        <f t="shared" si="3"/>
        <v>0.012982348812042367</v>
      </c>
      <c r="H12" s="510">
        <v>1301.4920000000004</v>
      </c>
      <c r="I12" s="512">
        <f t="shared" si="1"/>
        <v>-0.09963411223426688</v>
      </c>
    </row>
    <row r="13" spans="1:9" s="513" customFormat="1" ht="18" customHeight="1">
      <c r="A13" s="509" t="s">
        <v>117</v>
      </c>
      <c r="B13" s="510">
        <v>235.42</v>
      </c>
      <c r="C13" s="511">
        <f t="shared" si="2"/>
        <v>0.028925625927347567</v>
      </c>
      <c r="D13" s="510">
        <v>165.87599999999998</v>
      </c>
      <c r="E13" s="512">
        <f t="shared" si="0"/>
        <v>0.4192529359280428</v>
      </c>
      <c r="F13" s="510">
        <v>2646.638000000001</v>
      </c>
      <c r="G13" s="512">
        <f t="shared" si="3"/>
        <v>0.029321574146865856</v>
      </c>
      <c r="H13" s="510">
        <v>1942.5780000000002</v>
      </c>
      <c r="I13" s="512">
        <f t="shared" si="1"/>
        <v>0.3624358970399133</v>
      </c>
    </row>
    <row r="14" spans="1:9" s="513" customFormat="1" ht="18" customHeight="1">
      <c r="A14" s="509" t="s">
        <v>114</v>
      </c>
      <c r="B14" s="510">
        <v>167.166</v>
      </c>
      <c r="C14" s="511">
        <f t="shared" si="2"/>
        <v>0.02053938146194454</v>
      </c>
      <c r="D14" s="510">
        <v>74.145</v>
      </c>
      <c r="E14" s="512">
        <f t="shared" si="0"/>
        <v>1.2545822375075866</v>
      </c>
      <c r="F14" s="510">
        <v>1068.475</v>
      </c>
      <c r="G14" s="512">
        <f t="shared" si="3"/>
        <v>0.011837421262965499</v>
      </c>
      <c r="H14" s="510">
        <v>960.6439999999999</v>
      </c>
      <c r="I14" s="512">
        <f t="shared" si="1"/>
        <v>0.1122486581917963</v>
      </c>
    </row>
    <row r="15" spans="1:9" s="513" customFormat="1" ht="18" customHeight="1">
      <c r="A15" s="509" t="s">
        <v>115</v>
      </c>
      <c r="B15" s="510">
        <v>107.582</v>
      </c>
      <c r="C15" s="511">
        <f t="shared" si="2"/>
        <v>0.013218404080009795</v>
      </c>
      <c r="D15" s="510">
        <v>185.531</v>
      </c>
      <c r="E15" s="512">
        <f t="shared" si="0"/>
        <v>-0.4201400305070312</v>
      </c>
      <c r="F15" s="510">
        <v>1088.2830000000001</v>
      </c>
      <c r="G15" s="512">
        <f t="shared" si="3"/>
        <v>0.012056870141392062</v>
      </c>
      <c r="H15" s="510">
        <v>1271.146</v>
      </c>
      <c r="I15" s="512">
        <f t="shared" si="1"/>
        <v>-0.14385680323109995</v>
      </c>
    </row>
    <row r="16" spans="1:9" s="513" customFormat="1" ht="18" customHeight="1">
      <c r="A16" s="509" t="s">
        <v>139</v>
      </c>
      <c r="B16" s="510">
        <v>104.29</v>
      </c>
      <c r="C16" s="511">
        <f t="shared" si="2"/>
        <v>0.012813922045548714</v>
      </c>
      <c r="D16" s="510">
        <v>296.611</v>
      </c>
      <c r="E16" s="512">
        <f t="shared" si="0"/>
        <v>-0.6483946987805577</v>
      </c>
      <c r="F16" s="510">
        <v>2220.8269999999998</v>
      </c>
      <c r="G16" s="512">
        <f t="shared" si="3"/>
        <v>0.024604099067519484</v>
      </c>
      <c r="H16" s="510">
        <v>2773.794</v>
      </c>
      <c r="I16" s="512">
        <f t="shared" si="1"/>
        <v>-0.19935402556931048</v>
      </c>
    </row>
    <row r="17" spans="1:9" s="513" customFormat="1" ht="18" customHeight="1">
      <c r="A17" s="509" t="s">
        <v>116</v>
      </c>
      <c r="B17" s="510">
        <v>94.51600000000002</v>
      </c>
      <c r="C17" s="511">
        <f t="shared" si="2"/>
        <v>0.011613008496088623</v>
      </c>
      <c r="D17" s="510">
        <v>219.61300000000003</v>
      </c>
      <c r="E17" s="512">
        <f t="shared" si="0"/>
        <v>-0.5696247489902693</v>
      </c>
      <c r="F17" s="510">
        <v>1067.064</v>
      </c>
      <c r="G17" s="512">
        <f t="shared" si="3"/>
        <v>0.011821789075593737</v>
      </c>
      <c r="H17" s="510">
        <v>1141.257</v>
      </c>
      <c r="I17" s="512">
        <f t="shared" si="1"/>
        <v>-0.06500989698201187</v>
      </c>
    </row>
    <row r="18" spans="1:9" s="513" customFormat="1" ht="18" customHeight="1">
      <c r="A18" s="509" t="s">
        <v>156</v>
      </c>
      <c r="B18" s="510">
        <v>87.702</v>
      </c>
      <c r="C18" s="511">
        <f t="shared" si="2"/>
        <v>0.010775784746751492</v>
      </c>
      <c r="D18" s="510">
        <v>21.216</v>
      </c>
      <c r="E18" s="512">
        <f t="shared" si="0"/>
        <v>3.1337669683257916</v>
      </c>
      <c r="F18" s="510">
        <v>389.36699999999996</v>
      </c>
      <c r="G18" s="512">
        <f t="shared" si="3"/>
        <v>0.0043137192773785886</v>
      </c>
      <c r="H18" s="510">
        <v>267.545</v>
      </c>
      <c r="I18" s="512">
        <f t="shared" si="1"/>
        <v>0.45533274776205857</v>
      </c>
    </row>
    <row r="19" spans="1:9" s="513" customFormat="1" ht="18" customHeight="1">
      <c r="A19" s="509" t="s">
        <v>124</v>
      </c>
      <c r="B19" s="510">
        <v>86.11600000000001</v>
      </c>
      <c r="C19" s="511">
        <f t="shared" si="2"/>
        <v>0.010580915820063987</v>
      </c>
      <c r="D19" s="510">
        <v>191.14400000000003</v>
      </c>
      <c r="E19" s="512">
        <f t="shared" si="0"/>
        <v>-0.5494705562298581</v>
      </c>
      <c r="F19" s="510">
        <v>1889.1019999999999</v>
      </c>
      <c r="G19" s="512">
        <f t="shared" si="3"/>
        <v>0.02092898400309848</v>
      </c>
      <c r="H19" s="510">
        <v>2450.4430000000007</v>
      </c>
      <c r="I19" s="512">
        <f t="shared" si="1"/>
        <v>-0.229077354584457</v>
      </c>
    </row>
    <row r="20" spans="1:9" s="513" customFormat="1" ht="18" customHeight="1">
      <c r="A20" s="509" t="s">
        <v>113</v>
      </c>
      <c r="B20" s="510">
        <v>72.78699999999999</v>
      </c>
      <c r="C20" s="511">
        <f t="shared" si="2"/>
        <v>0.008943205905929178</v>
      </c>
      <c r="D20" s="510">
        <v>126.556</v>
      </c>
      <c r="E20" s="512">
        <f t="shared" si="0"/>
        <v>-0.4248633016214166</v>
      </c>
      <c r="F20" s="510">
        <v>685.515</v>
      </c>
      <c r="G20" s="512">
        <f t="shared" si="3"/>
        <v>0.007594683859783144</v>
      </c>
      <c r="H20" s="510">
        <v>1134.8880000000006</v>
      </c>
      <c r="I20" s="512">
        <f t="shared" si="1"/>
        <v>-0.3959624209613639</v>
      </c>
    </row>
    <row r="21" spans="1:9" s="513" customFormat="1" ht="18" customHeight="1">
      <c r="A21" s="509" t="s">
        <v>136</v>
      </c>
      <c r="B21" s="510">
        <v>69.152</v>
      </c>
      <c r="C21" s="511">
        <f t="shared" si="2"/>
        <v>0.00849658008719709</v>
      </c>
      <c r="D21" s="510">
        <v>67.381</v>
      </c>
      <c r="E21" s="512">
        <f t="shared" si="0"/>
        <v>0.02628337365132616</v>
      </c>
      <c r="F21" s="510">
        <v>720.7869999999999</v>
      </c>
      <c r="G21" s="512">
        <f t="shared" si="3"/>
        <v>0.007985455307675998</v>
      </c>
      <c r="H21" s="510">
        <v>560.0540000000001</v>
      </c>
      <c r="I21" s="512">
        <f t="shared" si="1"/>
        <v>0.2869955397158128</v>
      </c>
    </row>
    <row r="22" spans="1:9" s="513" customFormat="1" ht="18" customHeight="1">
      <c r="A22" s="509" t="s">
        <v>137</v>
      </c>
      <c r="B22" s="510">
        <v>51.838</v>
      </c>
      <c r="C22" s="511">
        <f t="shared" si="2"/>
        <v>0.006369240492829171</v>
      </c>
      <c r="D22" s="510">
        <v>65.037</v>
      </c>
      <c r="E22" s="512">
        <f t="shared" si="0"/>
        <v>-0.20294601534511125</v>
      </c>
      <c r="F22" s="510">
        <v>662.902</v>
      </c>
      <c r="G22" s="512">
        <f t="shared" si="3"/>
        <v>0.007344158946219945</v>
      </c>
      <c r="H22" s="510">
        <v>658.0530000000001</v>
      </c>
      <c r="I22" s="512">
        <f t="shared" si="1"/>
        <v>0.007368707383751616</v>
      </c>
    </row>
    <row r="23" spans="1:9" s="513" customFormat="1" ht="18" customHeight="1">
      <c r="A23" s="509" t="s">
        <v>132</v>
      </c>
      <c r="B23" s="510">
        <v>48.11</v>
      </c>
      <c r="C23" s="511">
        <f t="shared" si="2"/>
        <v>0.0059111879337553795</v>
      </c>
      <c r="D23" s="510">
        <v>93.733</v>
      </c>
      <c r="E23" s="512">
        <f t="shared" si="0"/>
        <v>-0.48673359435844366</v>
      </c>
      <c r="F23" s="510">
        <v>823.6619999999997</v>
      </c>
      <c r="G23" s="512">
        <f t="shared" si="3"/>
        <v>0.009125186899362817</v>
      </c>
      <c r="H23" s="510">
        <v>1373.222</v>
      </c>
      <c r="I23" s="512">
        <f t="shared" si="1"/>
        <v>-0.40019749173840813</v>
      </c>
    </row>
    <row r="24" spans="1:9" s="513" customFormat="1" ht="18" customHeight="1">
      <c r="A24" s="509" t="s">
        <v>125</v>
      </c>
      <c r="B24" s="510">
        <v>41.704</v>
      </c>
      <c r="C24" s="511">
        <f t="shared" si="2"/>
        <v>0.0051240944001108785</v>
      </c>
      <c r="D24" s="510">
        <v>55.996</v>
      </c>
      <c r="E24" s="512">
        <f t="shared" si="0"/>
        <v>-0.25523251660832913</v>
      </c>
      <c r="F24" s="510">
        <v>489.271</v>
      </c>
      <c r="G24" s="512">
        <f t="shared" si="3"/>
        <v>0.005420535753061506</v>
      </c>
      <c r="H24" s="510">
        <v>553.196</v>
      </c>
      <c r="I24" s="512">
        <f t="shared" si="1"/>
        <v>-0.11555578854510884</v>
      </c>
    </row>
    <row r="25" spans="1:9" s="513" customFormat="1" ht="18" customHeight="1">
      <c r="A25" s="509" t="s">
        <v>122</v>
      </c>
      <c r="B25" s="510">
        <v>40.168</v>
      </c>
      <c r="C25" s="511">
        <f t="shared" si="2"/>
        <v>0.004935368882209231</v>
      </c>
      <c r="D25" s="510">
        <v>106.89600000000002</v>
      </c>
      <c r="E25" s="512">
        <f t="shared" si="0"/>
        <v>-0.6242328992665769</v>
      </c>
      <c r="F25" s="510">
        <v>915.8920000000003</v>
      </c>
      <c r="G25" s="512">
        <f t="shared" si="3"/>
        <v>0.010146984660736097</v>
      </c>
      <c r="H25" s="510">
        <v>2084.2760000000007</v>
      </c>
      <c r="I25" s="512">
        <f t="shared" si="1"/>
        <v>-0.5605706729818891</v>
      </c>
    </row>
    <row r="26" spans="1:9" s="513" customFormat="1" ht="18" customHeight="1">
      <c r="A26" s="509" t="s">
        <v>121</v>
      </c>
      <c r="B26" s="510">
        <v>28.71</v>
      </c>
      <c r="C26" s="511">
        <f t="shared" si="2"/>
        <v>0.003527545324841342</v>
      </c>
      <c r="D26" s="510">
        <v>49.243</v>
      </c>
      <c r="E26" s="512">
        <f t="shared" si="0"/>
        <v>-0.41697297077757245</v>
      </c>
      <c r="F26" s="510">
        <v>305.0480000000001</v>
      </c>
      <c r="G26" s="512">
        <f t="shared" si="3"/>
        <v>0.003379565906010998</v>
      </c>
      <c r="H26" s="510">
        <v>429.8730000000001</v>
      </c>
      <c r="I26" s="512">
        <f t="shared" si="1"/>
        <v>-0.29037646002423967</v>
      </c>
    </row>
    <row r="27" spans="1:9" s="513" customFormat="1" ht="18" customHeight="1">
      <c r="A27" s="509" t="s">
        <v>133</v>
      </c>
      <c r="B27" s="510">
        <v>23.302</v>
      </c>
      <c r="C27" s="511">
        <f t="shared" si="2"/>
        <v>0.0028630742305626243</v>
      </c>
      <c r="D27" s="510">
        <v>15.115</v>
      </c>
      <c r="E27" s="512">
        <f t="shared" si="0"/>
        <v>0.5416473701620905</v>
      </c>
      <c r="F27" s="510">
        <v>197.49200000000002</v>
      </c>
      <c r="G27" s="512">
        <f t="shared" si="3"/>
        <v>0.0021879744496273498</v>
      </c>
      <c r="H27" s="510">
        <v>182.56</v>
      </c>
      <c r="I27" s="512">
        <f t="shared" si="1"/>
        <v>0.08179228746713418</v>
      </c>
    </row>
    <row r="28" spans="1:9" s="513" customFormat="1" ht="18" customHeight="1">
      <c r="A28" s="509" t="s">
        <v>146</v>
      </c>
      <c r="B28" s="510">
        <v>22.945999999999998</v>
      </c>
      <c r="C28" s="511">
        <f t="shared" si="2"/>
        <v>0.0028193331600072946</v>
      </c>
      <c r="D28" s="510">
        <v>22.575</v>
      </c>
      <c r="E28" s="512">
        <f t="shared" si="0"/>
        <v>0.016434108527131785</v>
      </c>
      <c r="F28" s="510">
        <v>245.88</v>
      </c>
      <c r="G28" s="512">
        <f t="shared" si="3"/>
        <v>0.002724055443635047</v>
      </c>
      <c r="H28" s="510">
        <v>302.22400000000005</v>
      </c>
      <c r="I28" s="512">
        <f t="shared" si="1"/>
        <v>-0.18643125628672785</v>
      </c>
    </row>
    <row r="29" spans="1:9" s="513" customFormat="1" ht="18" customHeight="1">
      <c r="A29" s="509" t="s">
        <v>134</v>
      </c>
      <c r="B29" s="510">
        <v>22.28</v>
      </c>
      <c r="C29" s="511">
        <f t="shared" si="2"/>
        <v>0.0027375029549796272</v>
      </c>
      <c r="D29" s="510">
        <v>21.937</v>
      </c>
      <c r="E29" s="512">
        <f t="shared" si="0"/>
        <v>0.015635684004193795</v>
      </c>
      <c r="F29" s="510">
        <v>270.03</v>
      </c>
      <c r="G29" s="512">
        <f t="shared" si="3"/>
        <v>0.002991608473421066</v>
      </c>
      <c r="H29" s="510">
        <v>291.62300000000005</v>
      </c>
      <c r="I29" s="512">
        <f t="shared" si="1"/>
        <v>-0.07404422833589963</v>
      </c>
    </row>
    <row r="30" spans="1:9" s="513" customFormat="1" ht="18" customHeight="1">
      <c r="A30" s="509" t="s">
        <v>129</v>
      </c>
      <c r="B30" s="510">
        <v>20.961</v>
      </c>
      <c r="C30" s="511">
        <f t="shared" si="2"/>
        <v>0.002575439831208616</v>
      </c>
      <c r="D30" s="510">
        <v>49.167</v>
      </c>
      <c r="E30" s="512">
        <f t="shared" si="0"/>
        <v>-0.5736774665934469</v>
      </c>
      <c r="F30" s="510">
        <v>501.76699999999994</v>
      </c>
      <c r="G30" s="512">
        <f t="shared" si="3"/>
        <v>0.005558976442925112</v>
      </c>
      <c r="H30" s="510">
        <v>568.8470000000002</v>
      </c>
      <c r="I30" s="512">
        <f t="shared" si="1"/>
        <v>-0.11792274548340809</v>
      </c>
    </row>
    <row r="31" spans="1:9" s="513" customFormat="1" ht="18" customHeight="1">
      <c r="A31" s="509" t="s">
        <v>120</v>
      </c>
      <c r="B31" s="510">
        <v>19.436999999999998</v>
      </c>
      <c r="C31" s="511">
        <f t="shared" si="2"/>
        <v>0.0023881887314155747</v>
      </c>
      <c r="D31" s="510">
        <v>15.173</v>
      </c>
      <c r="E31" s="512">
        <f t="shared" si="0"/>
        <v>0.2810255058327291</v>
      </c>
      <c r="F31" s="510">
        <v>195.64800000000002</v>
      </c>
      <c r="G31" s="512">
        <f t="shared" si="3"/>
        <v>0.0021675451416801276</v>
      </c>
      <c r="H31" s="510">
        <v>204.771</v>
      </c>
      <c r="I31" s="512">
        <f t="shared" si="1"/>
        <v>-0.04455220709963792</v>
      </c>
    </row>
    <row r="32" spans="1:9" s="513" customFormat="1" ht="18" customHeight="1">
      <c r="A32" s="509" t="s">
        <v>128</v>
      </c>
      <c r="B32" s="510">
        <v>16.258000000000003</v>
      </c>
      <c r="C32" s="511">
        <f t="shared" si="2"/>
        <v>0.001997590800810538</v>
      </c>
      <c r="D32" s="510">
        <v>15.705</v>
      </c>
      <c r="E32" s="512">
        <f t="shared" si="0"/>
        <v>0.03521171601400841</v>
      </c>
      <c r="F32" s="510">
        <v>288.11</v>
      </c>
      <c r="G32" s="512">
        <f t="shared" si="3"/>
        <v>0.003191913184747411</v>
      </c>
      <c r="H32" s="510">
        <v>309.92800000000005</v>
      </c>
      <c r="I32" s="512">
        <f t="shared" si="1"/>
        <v>-0.07039699543119704</v>
      </c>
    </row>
    <row r="33" spans="1:9" s="513" customFormat="1" ht="18" customHeight="1">
      <c r="A33" s="509" t="s">
        <v>123</v>
      </c>
      <c r="B33" s="510">
        <v>16.019</v>
      </c>
      <c r="C33" s="511">
        <f t="shared" si="2"/>
        <v>0.0019682253068141224</v>
      </c>
      <c r="D33" s="510">
        <v>51.305</v>
      </c>
      <c r="E33" s="512">
        <f t="shared" si="0"/>
        <v>-0.6877692232725856</v>
      </c>
      <c r="F33" s="510">
        <v>98.43699999999998</v>
      </c>
      <c r="G33" s="512">
        <f t="shared" si="3"/>
        <v>0.0010905638754884622</v>
      </c>
      <c r="H33" s="510">
        <v>320.905</v>
      </c>
      <c r="I33" s="512">
        <f t="shared" si="1"/>
        <v>-0.6932518969788567</v>
      </c>
    </row>
    <row r="34" spans="1:9" s="513" customFormat="1" ht="18" customHeight="1">
      <c r="A34" s="509" t="s">
        <v>147</v>
      </c>
      <c r="B34" s="510">
        <v>15.37</v>
      </c>
      <c r="C34" s="511">
        <f t="shared" si="2"/>
        <v>0.0018884838607736475</v>
      </c>
      <c r="D34" s="510">
        <v>21.168</v>
      </c>
      <c r="E34" s="512">
        <f t="shared" si="0"/>
        <v>-0.27390400604686316</v>
      </c>
      <c r="F34" s="510">
        <v>213.75799999999998</v>
      </c>
      <c r="G34" s="512">
        <f t="shared" si="3"/>
        <v>0.0023681822170186283</v>
      </c>
      <c r="H34" s="510">
        <v>245.99700000000007</v>
      </c>
      <c r="I34" s="512">
        <f t="shared" si="1"/>
        <v>-0.13105444375337938</v>
      </c>
    </row>
    <row r="35" spans="1:9" s="513" customFormat="1" ht="18" customHeight="1">
      <c r="A35" s="509" t="s">
        <v>144</v>
      </c>
      <c r="B35" s="510">
        <v>11.807</v>
      </c>
      <c r="C35" s="511">
        <f t="shared" si="2"/>
        <v>0.0014507045506931984</v>
      </c>
      <c r="D35" s="510">
        <v>11.75</v>
      </c>
      <c r="E35" s="512">
        <f t="shared" si="0"/>
        <v>0.004851063829787172</v>
      </c>
      <c r="F35" s="510">
        <v>139.863</v>
      </c>
      <c r="G35" s="512">
        <f t="shared" si="3"/>
        <v>0.0015495142610750308</v>
      </c>
      <c r="H35" s="510">
        <v>203.68699999999998</v>
      </c>
      <c r="I35" s="512">
        <f t="shared" si="1"/>
        <v>-0.3133435123498308</v>
      </c>
    </row>
    <row r="36" spans="1:9" s="513" customFormat="1" ht="18" customHeight="1">
      <c r="A36" s="509" t="s">
        <v>135</v>
      </c>
      <c r="B36" s="510">
        <v>11.395999999999999</v>
      </c>
      <c r="C36" s="511">
        <f t="shared" si="2"/>
        <v>0.0014002057304734214</v>
      </c>
      <c r="D36" s="510">
        <v>14.687000000000001</v>
      </c>
      <c r="E36" s="512">
        <f t="shared" si="0"/>
        <v>-0.22407571321576913</v>
      </c>
      <c r="F36" s="510">
        <v>115.915</v>
      </c>
      <c r="G36" s="512">
        <f t="shared" si="3"/>
        <v>0.001284199148970866</v>
      </c>
      <c r="H36" s="510">
        <v>181.92600000000002</v>
      </c>
      <c r="I36" s="512">
        <f t="shared" si="1"/>
        <v>-0.3628453327176985</v>
      </c>
    </row>
    <row r="37" spans="1:9" s="513" customFormat="1" ht="18" customHeight="1">
      <c r="A37" s="509" t="s">
        <v>142</v>
      </c>
      <c r="B37" s="510">
        <v>11.367</v>
      </c>
      <c r="C37" s="511">
        <f t="shared" si="2"/>
        <v>0.0013966425533776224</v>
      </c>
      <c r="D37" s="510">
        <v>12.837</v>
      </c>
      <c r="E37" s="512">
        <f t="shared" si="0"/>
        <v>-0.11451273662070571</v>
      </c>
      <c r="F37" s="510">
        <v>127.209</v>
      </c>
      <c r="G37" s="512">
        <f t="shared" si="3"/>
        <v>0.0014093231207474</v>
      </c>
      <c r="H37" s="510">
        <v>182.16</v>
      </c>
      <c r="I37" s="512">
        <f t="shared" si="1"/>
        <v>-0.301663372859025</v>
      </c>
    </row>
    <row r="38" spans="1:9" s="513" customFormat="1" ht="18" customHeight="1">
      <c r="A38" s="509" t="s">
        <v>126</v>
      </c>
      <c r="B38" s="510">
        <v>11.279</v>
      </c>
      <c r="C38" s="511">
        <f t="shared" si="2"/>
        <v>0.001385830153914507</v>
      </c>
      <c r="D38" s="510">
        <v>25.191</v>
      </c>
      <c r="E38" s="512">
        <f t="shared" si="0"/>
        <v>-0.5522607280377912</v>
      </c>
      <c r="F38" s="510">
        <v>156.095</v>
      </c>
      <c r="G38" s="512">
        <f t="shared" si="3"/>
        <v>0.0017293453492525325</v>
      </c>
      <c r="H38" s="510">
        <v>227.6</v>
      </c>
      <c r="I38" s="512">
        <f t="shared" si="1"/>
        <v>-0.3141695957820738</v>
      </c>
    </row>
    <row r="39" spans="1:9" s="513" customFormat="1" ht="18" customHeight="1">
      <c r="A39" s="509" t="s">
        <v>119</v>
      </c>
      <c r="B39" s="510">
        <v>8.379</v>
      </c>
      <c r="C39" s="511">
        <f t="shared" si="2"/>
        <v>0.0010295124443345735</v>
      </c>
      <c r="D39" s="510">
        <v>21.884000000000007</v>
      </c>
      <c r="E39" s="512">
        <f t="shared" si="0"/>
        <v>-0.6171175287881558</v>
      </c>
      <c r="F39" s="510">
        <v>230.27599999999998</v>
      </c>
      <c r="G39" s="512">
        <f t="shared" si="3"/>
        <v>0.0025511818421120225</v>
      </c>
      <c r="H39" s="510">
        <v>330.315</v>
      </c>
      <c r="I39" s="512">
        <f t="shared" si="1"/>
        <v>-0.30285939179268284</v>
      </c>
    </row>
    <row r="40" spans="1:9" s="513" customFormat="1" ht="18" customHeight="1">
      <c r="A40" s="509" t="s">
        <v>131</v>
      </c>
      <c r="B40" s="510">
        <v>8.189</v>
      </c>
      <c r="C40" s="511">
        <f t="shared" si="2"/>
        <v>0.0010061674909483018</v>
      </c>
      <c r="D40" s="510">
        <v>11.541000000000002</v>
      </c>
      <c r="E40" s="512">
        <f t="shared" si="0"/>
        <v>-0.2904427692574302</v>
      </c>
      <c r="F40" s="510">
        <v>135.95300000000003</v>
      </c>
      <c r="G40" s="512">
        <f t="shared" si="3"/>
        <v>0.0015061961514906282</v>
      </c>
      <c r="H40" s="510">
        <v>132.695</v>
      </c>
      <c r="I40" s="512">
        <f t="shared" si="1"/>
        <v>0.02455254531067519</v>
      </c>
    </row>
    <row r="41" spans="1:9" s="513" customFormat="1" ht="18" customHeight="1">
      <c r="A41" s="509" t="s">
        <v>145</v>
      </c>
      <c r="B41" s="510">
        <v>6.15</v>
      </c>
      <c r="C41" s="511">
        <f t="shared" si="2"/>
        <v>0.0007556392806608935</v>
      </c>
      <c r="D41" s="510">
        <v>15.241</v>
      </c>
      <c r="E41" s="512">
        <f t="shared" si="0"/>
        <v>-0.5964831703956432</v>
      </c>
      <c r="F41" s="510">
        <v>162.25099999999998</v>
      </c>
      <c r="G41" s="512">
        <f t="shared" si="3"/>
        <v>0.0017975464445470553</v>
      </c>
      <c r="H41" s="510">
        <v>199.699</v>
      </c>
      <c r="I41" s="512">
        <f t="shared" si="1"/>
        <v>-0.1875222209425187</v>
      </c>
    </row>
    <row r="42" spans="1:9" s="513" customFormat="1" ht="18" customHeight="1">
      <c r="A42" s="509" t="s">
        <v>141</v>
      </c>
      <c r="B42" s="510">
        <v>3.9589999999999996</v>
      </c>
      <c r="C42" s="511">
        <f t="shared" si="2"/>
        <v>0.0004864351076644678</v>
      </c>
      <c r="D42" s="510">
        <v>3.747</v>
      </c>
      <c r="E42" s="512">
        <f t="shared" si="0"/>
        <v>0.05657859621030159</v>
      </c>
      <c r="F42" s="510">
        <v>41.043</v>
      </c>
      <c r="G42" s="512">
        <f t="shared" si="3"/>
        <v>0.0004547072050313699</v>
      </c>
      <c r="H42" s="510">
        <v>51.908</v>
      </c>
      <c r="I42" s="512">
        <f t="shared" si="1"/>
        <v>-0.20931263003775913</v>
      </c>
    </row>
    <row r="43" spans="1:9" s="513" customFormat="1" ht="18" customHeight="1">
      <c r="A43" s="509" t="s">
        <v>143</v>
      </c>
      <c r="B43" s="510">
        <v>2.749</v>
      </c>
      <c r="C43" s="511">
        <f t="shared" si="2"/>
        <v>0.0003377646150466335</v>
      </c>
      <c r="D43" s="510">
        <v>3.0589999999999997</v>
      </c>
      <c r="E43" s="512">
        <f t="shared" si="0"/>
        <v>-0.1013403072899639</v>
      </c>
      <c r="F43" s="510">
        <v>128.39</v>
      </c>
      <c r="G43" s="512">
        <f t="shared" si="3"/>
        <v>0.0014224071840259625</v>
      </c>
      <c r="H43" s="510">
        <v>173.485</v>
      </c>
      <c r="I43" s="512">
        <f t="shared" si="1"/>
        <v>-0.2599360175231289</v>
      </c>
    </row>
    <row r="44" spans="1:9" s="513" customFormat="1" ht="18" customHeight="1">
      <c r="A44" s="509" t="s">
        <v>140</v>
      </c>
      <c r="B44" s="510">
        <v>2.2630000000000003</v>
      </c>
      <c r="C44" s="511">
        <f t="shared" si="2"/>
        <v>0.0002780506816480654</v>
      </c>
      <c r="D44" s="510">
        <v>20.81</v>
      </c>
      <c r="E44" s="512">
        <f t="shared" si="0"/>
        <v>-0.8912542047092744</v>
      </c>
      <c r="F44" s="510">
        <v>198.65799999999993</v>
      </c>
      <c r="G44" s="512">
        <f t="shared" si="3"/>
        <v>0.0022008923308998334</v>
      </c>
      <c r="H44" s="510">
        <v>399.73</v>
      </c>
      <c r="I44" s="512">
        <f t="shared" si="1"/>
        <v>-0.5030195381882773</v>
      </c>
    </row>
    <row r="45" spans="1:9" s="513" customFormat="1" ht="18" customHeight="1">
      <c r="A45" s="509" t="s">
        <v>138</v>
      </c>
      <c r="B45" s="510">
        <v>1.845</v>
      </c>
      <c r="C45" s="511">
        <f t="shared" si="2"/>
        <v>0.00022669178419826804</v>
      </c>
      <c r="D45" s="510">
        <v>3.7920000000000003</v>
      </c>
      <c r="E45" s="512">
        <f t="shared" si="0"/>
        <v>-0.5134493670886076</v>
      </c>
      <c r="F45" s="510">
        <v>17.458</v>
      </c>
      <c r="G45" s="512">
        <f t="shared" si="3"/>
        <v>0.00019341369747429905</v>
      </c>
      <c r="H45" s="510">
        <v>71.66099999999999</v>
      </c>
      <c r="I45" s="512">
        <f t="shared" si="1"/>
        <v>-0.7563807370815366</v>
      </c>
    </row>
    <row r="46" spans="1:9" s="513" customFormat="1" ht="18" customHeight="1">
      <c r="A46" s="509" t="s">
        <v>130</v>
      </c>
      <c r="B46" s="510">
        <v>0.075</v>
      </c>
      <c r="C46" s="511">
        <f t="shared" si="2"/>
        <v>9.215113178791384E-06</v>
      </c>
      <c r="D46" s="510">
        <v>1.893</v>
      </c>
      <c r="E46" s="512">
        <f t="shared" si="0"/>
        <v>-0.9603803486529319</v>
      </c>
      <c r="F46" s="510">
        <v>17.949000000000005</v>
      </c>
      <c r="G46" s="512">
        <f t="shared" si="3"/>
        <v>0.00019885338847326124</v>
      </c>
      <c r="H46" s="510">
        <v>44.31200000000002</v>
      </c>
      <c r="I46" s="512">
        <f t="shared" si="1"/>
        <v>-0.5949404224589276</v>
      </c>
    </row>
    <row r="47" spans="1:9" s="513" customFormat="1" ht="18" customHeight="1" thickBot="1">
      <c r="A47" s="514" t="s">
        <v>148</v>
      </c>
      <c r="B47" s="515">
        <v>2478.4919999999975</v>
      </c>
      <c r="C47" s="516">
        <f t="shared" si="2"/>
        <v>0.3045277905697199</v>
      </c>
      <c r="D47" s="515">
        <v>2703.048</v>
      </c>
      <c r="E47" s="517">
        <f t="shared" si="0"/>
        <v>-0.08307510632441684</v>
      </c>
      <c r="F47" s="515">
        <v>22516.233000000175</v>
      </c>
      <c r="G47" s="517">
        <f t="shared" si="3"/>
        <v>0.249452851284389</v>
      </c>
      <c r="H47" s="515">
        <v>23468.992000000144</v>
      </c>
      <c r="I47" s="517">
        <f t="shared" si="1"/>
        <v>-0.040596502823809555</v>
      </c>
    </row>
    <row r="48" ht="12.75" customHeight="1">
      <c r="A48" s="226" t="s">
        <v>157</v>
      </c>
    </row>
    <row r="49" ht="12" customHeight="1">
      <c r="A49" s="226" t="s">
        <v>158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8:I65536 E48:E65536 I3:I5 E3:E5">
    <cfRule type="cellIs" priority="1" dxfId="0" operator="lessThan" stopIfTrue="1">
      <formula>0</formula>
    </cfRule>
  </conditionalFormatting>
  <conditionalFormatting sqref="E6:E47 I6:I4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Noviembre 2009</dc:title>
  <dc:subject/>
  <dc:creator>79575522</dc:creator>
  <cp:keywords/>
  <dc:description/>
  <cp:lastModifiedBy>79575522</cp:lastModifiedBy>
  <dcterms:created xsi:type="dcterms:W3CDTF">2009-12-28T20:34:30Z</dcterms:created>
  <dcterms:modified xsi:type="dcterms:W3CDTF">2009-12-28T20:40:25Z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AEVVZYF6TF2M-634-28</vt:lpwstr>
  </property>
  <property fmtid="{D5CDD505-2E9C-101B-9397-08002B2CF9AE}" pid="3" name="_dlc_DocIdItemGuid">
    <vt:lpwstr>01952521-c38e-427f-8234-13cfcd07d6cf</vt:lpwstr>
  </property>
  <property fmtid="{D5CDD505-2E9C-101B-9397-08002B2CF9AE}" pid="4" name="_dlc_DocIdUrl">
    <vt:lpwstr>http://bog127/AAeronautica/Estadisticas/TAereo/EOperacionales/BolPubAnte/_layouts/DocIdRedir.aspx?ID=AEVVZYF6TF2M-634-28, AEVVZYF6TF2M-634-28</vt:lpwstr>
  </property>
  <property fmtid="{D5CDD505-2E9C-101B-9397-08002B2CF9AE}" pid="5" name="Clase">
    <vt:lpwstr>Origen-Destino AÑO 2009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80.0000000000000</vt:lpwstr>
  </property>
  <property fmtid="{D5CDD505-2E9C-101B-9397-08002B2CF9AE}" pid="8" name="TaskStatus">
    <vt:lpwstr/>
  </property>
  <property fmtid="{D5CDD505-2E9C-101B-9397-08002B2CF9AE}" pid="9" name="Vigencia">
    <vt:lpwstr>2009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